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charts/chart9.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24226"/>
  <mc:AlternateContent xmlns:mc="http://schemas.openxmlformats.org/markup-compatibility/2006">
    <mc:Choice Requires="x15">
      <x15ac:absPath xmlns:x15ac="http://schemas.microsoft.com/office/spreadsheetml/2010/11/ac" url="C:\Users\tlfal\Dropbox\Writings &amp; Insights\Project_Valuation (Chapter)_0222\Financial_Spreadsheets\"/>
    </mc:Choice>
  </mc:AlternateContent>
  <xr:revisionPtr revIDLastSave="0" documentId="13_ncr:1_{5CD276F5-EF54-4BF0-AAA4-6CAC016E473C}" xr6:coauthVersionLast="47" xr6:coauthVersionMax="47" xr10:uidLastSave="{00000000-0000-0000-0000-000000000000}"/>
  <bookViews>
    <workbookView xWindow="330" yWindow="246" windowWidth="18792" windowHeight="9516" tabRatio="698" xr2:uid="{00000000-000D-0000-FFFF-FFFF00000000}"/>
  </bookViews>
  <sheets>
    <sheet name="V2.1_Static_vs_Dynamic" sheetId="19" r:id="rId1"/>
    <sheet name="V2.2_Discounting_Future_Values" sheetId="26" r:id="rId2"/>
    <sheet name="V4.1_Project_NPV Calculations" sheetId="10" r:id="rId3"/>
    <sheet name="V4.2_IRR using Goal Seek" sheetId="13" r:id="rId4"/>
    <sheet name="Project NPV Evaluation Template" sheetId="11" r:id="rId5"/>
    <sheet name="Project Description" sheetId="17" r:id="rId6"/>
    <sheet name="V5.1_Project Financal Model" sheetId="12" r:id="rId7"/>
    <sheet name="V6.1_Tornado_Diagram Input" sheetId="16" r:id="rId8"/>
    <sheet name="Tornado Diagram Template" sheetId="21" r:id="rId9"/>
    <sheet name="V6.2_Tornado_Diagram_Graphic" sheetId="20" r:id="rId10"/>
    <sheet name="V6.3_Success_Conditions" sheetId="15" r:id="rId11"/>
  </sheets>
  <definedNames>
    <definedName name="Junk">#REF!</definedName>
    <definedName name="liqvalue" localSheetId="5">#REF!</definedName>
    <definedName name="liqvalue" localSheetId="8">#REF!</definedName>
    <definedName name="liqvalue" localSheetId="7">#REF!</definedName>
    <definedName name="liqvalue" localSheetId="10">#REF!</definedName>
    <definedName name="liqvalue">#REF!</definedName>
    <definedName name="liqyr" localSheetId="5">#REF!</definedName>
    <definedName name="liqyr" localSheetId="8">#REF!</definedName>
    <definedName name="liqyr" localSheetId="7">#REF!</definedName>
    <definedName name="liqyr" localSheetId="10">#REF!</definedName>
    <definedName name="liqyr">#REF!</definedName>
    <definedName name="varvalue">#REF!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0" i="26" l="1"/>
  <c r="F10" i="26"/>
  <c r="G10" i="26"/>
  <c r="H10" i="26"/>
  <c r="I10" i="26"/>
  <c r="J10" i="26"/>
  <c r="K10" i="26"/>
  <c r="L10" i="26"/>
  <c r="M10" i="26"/>
  <c r="N10" i="26"/>
  <c r="D10" i="26"/>
  <c r="E9" i="26"/>
  <c r="F9" i="26" s="1"/>
  <c r="G9" i="26" s="1"/>
  <c r="H9" i="26" s="1"/>
  <c r="I9" i="26" s="1"/>
  <c r="J9" i="26" s="1"/>
  <c r="K9" i="26" s="1"/>
  <c r="L9" i="26" s="1"/>
  <c r="M9" i="26" s="1"/>
  <c r="N9" i="26" s="1"/>
  <c r="E11" i="21"/>
  <c r="E10" i="21"/>
  <c r="E9" i="21"/>
  <c r="D8" i="21"/>
  <c r="E7" i="21"/>
  <c r="E6" i="21"/>
  <c r="E5" i="21"/>
  <c r="D11" i="26" l="1"/>
  <c r="N11" i="26"/>
  <c r="M11" i="26"/>
  <c r="E11" i="26"/>
  <c r="K11" i="26"/>
  <c r="I11" i="26"/>
  <c r="G11" i="26"/>
  <c r="L11" i="26"/>
  <c r="H11" i="26"/>
  <c r="J11" i="26"/>
  <c r="F11" i="26"/>
  <c r="D24" i="20"/>
  <c r="C24" i="20"/>
  <c r="E23" i="20"/>
  <c r="D23" i="20"/>
  <c r="C23" i="20"/>
  <c r="D22" i="20"/>
  <c r="C22" i="20"/>
  <c r="D21" i="20"/>
  <c r="C21" i="20"/>
  <c r="D20" i="20"/>
  <c r="C20" i="20"/>
  <c r="E19" i="20"/>
  <c r="D19" i="20"/>
  <c r="C19" i="20"/>
  <c r="D18" i="20"/>
  <c r="C18" i="20"/>
  <c r="E12" i="20"/>
  <c r="E24" i="20" s="1"/>
  <c r="E11" i="20"/>
  <c r="E10" i="20"/>
  <c r="E22" i="20" s="1"/>
  <c r="E9" i="20"/>
  <c r="E21" i="20" s="1"/>
  <c r="E8" i="20"/>
  <c r="E20" i="20" s="1"/>
  <c r="E7" i="20"/>
  <c r="E6" i="20"/>
  <c r="E18" i="20" s="1"/>
  <c r="C34" i="11" l="1"/>
  <c r="F10" i="19"/>
  <c r="G10" i="19" s="1"/>
  <c r="H10" i="19" s="1"/>
  <c r="I10" i="19" s="1"/>
  <c r="J10" i="19" s="1"/>
  <c r="K10" i="19" s="1"/>
  <c r="L10" i="19" s="1"/>
  <c r="M10" i="19" s="1"/>
  <c r="N10" i="19" s="1"/>
  <c r="E10" i="19"/>
  <c r="D10" i="19"/>
  <c r="D31" i="16" l="1"/>
  <c r="D28" i="16"/>
  <c r="S25" i="16"/>
  <c r="R25" i="16"/>
  <c r="Q25" i="16"/>
  <c r="P25" i="16"/>
  <c r="O25" i="16"/>
  <c r="N25" i="16"/>
  <c r="M25" i="16"/>
  <c r="L25" i="16"/>
  <c r="K25" i="16"/>
  <c r="J25" i="16"/>
  <c r="I25" i="16"/>
  <c r="H25" i="16"/>
  <c r="G25" i="16"/>
  <c r="F25" i="16"/>
  <c r="E25" i="16"/>
  <c r="T15" i="16"/>
  <c r="T14" i="16"/>
  <c r="D14" i="16"/>
  <c r="E20" i="16" s="1"/>
  <c r="T13" i="16"/>
  <c r="T12" i="16"/>
  <c r="D12" i="16"/>
  <c r="T11" i="16"/>
  <c r="T10" i="16"/>
  <c r="T9" i="16"/>
  <c r="D6" i="16"/>
  <c r="Q32" i="16" s="1"/>
  <c r="O4" i="16"/>
  <c r="E24" i="16" l="1"/>
  <c r="F20" i="16"/>
  <c r="E23" i="16"/>
  <c r="E31" i="16" s="1"/>
  <c r="E33" i="16" s="1"/>
  <c r="F32" i="16"/>
  <c r="J32" i="16"/>
  <c r="N32" i="16"/>
  <c r="R32" i="16"/>
  <c r="G32" i="16"/>
  <c r="K32" i="16"/>
  <c r="O32" i="16"/>
  <c r="S32" i="16"/>
  <c r="D32" i="16"/>
  <c r="D33" i="16" s="1"/>
  <c r="D34" i="16" s="1"/>
  <c r="H32" i="16"/>
  <c r="L32" i="16"/>
  <c r="P32" i="16"/>
  <c r="C36" i="16"/>
  <c r="E32" i="16"/>
  <c r="I32" i="16"/>
  <c r="M32" i="16"/>
  <c r="E34" i="16" l="1"/>
  <c r="G20" i="16"/>
  <c r="F23" i="16"/>
  <c r="F31" i="16"/>
  <c r="F33" i="16" s="1"/>
  <c r="F34" i="16" s="1"/>
  <c r="F24" i="16"/>
  <c r="G23" i="16" l="1"/>
  <c r="G24" i="16"/>
  <c r="G31" i="16" s="1"/>
  <c r="G33" i="16" s="1"/>
  <c r="G34" i="16" s="1"/>
  <c r="H20" i="16"/>
  <c r="H23" i="16" l="1"/>
  <c r="H24" i="16"/>
  <c r="H31" i="16"/>
  <c r="H33" i="16" s="1"/>
  <c r="H34" i="16" s="1"/>
  <c r="I20" i="16"/>
  <c r="I24" i="16" l="1"/>
  <c r="J20" i="16"/>
  <c r="I23" i="16"/>
  <c r="I31" i="16" s="1"/>
  <c r="I33" i="16" s="1"/>
  <c r="I34" i="16" s="1"/>
  <c r="K20" i="16" l="1"/>
  <c r="J23" i="16"/>
  <c r="J24" i="16"/>
  <c r="J31" i="16" s="1"/>
  <c r="J33" i="16" s="1"/>
  <c r="J34" i="16" s="1"/>
  <c r="K23" i="16" l="1"/>
  <c r="K24" i="16"/>
  <c r="K31" i="16" s="1"/>
  <c r="K33" i="16" s="1"/>
  <c r="K34" i="16" s="1"/>
  <c r="L20" i="16"/>
  <c r="L23" i="16" l="1"/>
  <c r="L24" i="16"/>
  <c r="L31" i="16"/>
  <c r="L33" i="16" s="1"/>
  <c r="L34" i="16" s="1"/>
  <c r="M20" i="16"/>
  <c r="M24" i="16" l="1"/>
  <c r="N20" i="16"/>
  <c r="M23" i="16"/>
  <c r="M31" i="16" l="1"/>
  <c r="M33" i="16" s="1"/>
  <c r="M34" i="16" s="1"/>
  <c r="O20" i="16"/>
  <c r="N23" i="16"/>
  <c r="N24" i="16"/>
  <c r="N31" i="16" l="1"/>
  <c r="N33" i="16" s="1"/>
  <c r="N34" i="16" s="1"/>
  <c r="D36" i="16"/>
  <c r="P4" i="16" s="1"/>
  <c r="P5" i="16" s="1"/>
  <c r="O23" i="16"/>
  <c r="O24" i="16"/>
  <c r="P20" i="16"/>
  <c r="O31" i="16" l="1"/>
  <c r="O33" i="16" s="1"/>
  <c r="O34" i="16" s="1"/>
  <c r="P23" i="16"/>
  <c r="P24" i="16"/>
  <c r="P31" i="16" s="1"/>
  <c r="P33" i="16" s="1"/>
  <c r="P34" i="16" s="1"/>
  <c r="Q20" i="16"/>
  <c r="Q24" i="16" l="1"/>
  <c r="R20" i="16"/>
  <c r="Q23" i="16"/>
  <c r="Q31" i="16" s="1"/>
  <c r="Q33" i="16" s="1"/>
  <c r="Q34" i="16" s="1"/>
  <c r="S20" i="16" l="1"/>
  <c r="R23" i="16"/>
  <c r="R24" i="16"/>
  <c r="R31" i="16" s="1"/>
  <c r="R33" i="16" s="1"/>
  <c r="R34" i="16" s="1"/>
  <c r="S23" i="16" l="1"/>
  <c r="S24" i="16"/>
  <c r="S31" i="16" s="1"/>
  <c r="S33" i="16" s="1"/>
  <c r="S34" i="16" s="1"/>
  <c r="B12" i="13" l="1"/>
  <c r="M8" i="13"/>
  <c r="M9" i="13" s="1"/>
  <c r="L8" i="13"/>
  <c r="L9" i="13" s="1"/>
  <c r="K8" i="13"/>
  <c r="K9" i="13" s="1"/>
  <c r="J8" i="13"/>
  <c r="J9" i="13" s="1"/>
  <c r="I8" i="13"/>
  <c r="I9" i="13" s="1"/>
  <c r="H8" i="13"/>
  <c r="H9" i="13" s="1"/>
  <c r="G8" i="13"/>
  <c r="G9" i="13" s="1"/>
  <c r="F8" i="13"/>
  <c r="F9" i="13" s="1"/>
  <c r="E8" i="13"/>
  <c r="E9" i="13" s="1"/>
  <c r="D8" i="13"/>
  <c r="D9" i="13" s="1"/>
  <c r="C8" i="13"/>
  <c r="C9" i="13" s="1"/>
  <c r="C10" i="13" s="1"/>
  <c r="D8" i="12"/>
  <c r="G24" i="12" s="1"/>
  <c r="D12" i="12"/>
  <c r="D14" i="12" s="1"/>
  <c r="E19" i="12" s="1"/>
  <c r="F19" i="12" s="1"/>
  <c r="G19" i="12" s="1"/>
  <c r="H19" i="12" s="1"/>
  <c r="I19" i="12" s="1"/>
  <c r="J19" i="12" s="1"/>
  <c r="K19" i="12" s="1"/>
  <c r="L19" i="12" s="1"/>
  <c r="M19" i="12" s="1"/>
  <c r="N19" i="12" s="1"/>
  <c r="O19" i="12" s="1"/>
  <c r="P19" i="12" s="1"/>
  <c r="Q19" i="12" s="1"/>
  <c r="R19" i="12" s="1"/>
  <c r="S19" i="12" s="1"/>
  <c r="S23" i="12" s="1"/>
  <c r="R23" i="12" l="1"/>
  <c r="N23" i="12"/>
  <c r="F23" i="12"/>
  <c r="L22" i="12"/>
  <c r="E22" i="12"/>
  <c r="M23" i="12"/>
  <c r="I23" i="12"/>
  <c r="O22" i="12"/>
  <c r="G22" i="12"/>
  <c r="P23" i="12"/>
  <c r="H23" i="12"/>
  <c r="N22" i="12"/>
  <c r="J22" i="12"/>
  <c r="F22" i="12"/>
  <c r="J23" i="12"/>
  <c r="P22" i="12"/>
  <c r="H22" i="12"/>
  <c r="Q23" i="12"/>
  <c r="S22" i="12"/>
  <c r="K22" i="12"/>
  <c r="E23" i="12"/>
  <c r="L23" i="12"/>
  <c r="R22" i="12"/>
  <c r="O23" i="12"/>
  <c r="K23" i="12"/>
  <c r="G23" i="12"/>
  <c r="Q22" i="12"/>
  <c r="M22" i="12"/>
  <c r="I22" i="12"/>
  <c r="D10" i="13"/>
  <c r="E10" i="13" s="1"/>
  <c r="F10" i="13" s="1"/>
  <c r="G10" i="13" s="1"/>
  <c r="H10" i="13" s="1"/>
  <c r="R24" i="12"/>
  <c r="N24" i="12"/>
  <c r="J24" i="12"/>
  <c r="F24" i="12"/>
  <c r="Q24" i="12"/>
  <c r="M24" i="12"/>
  <c r="I24" i="12"/>
  <c r="E24" i="12"/>
  <c r="P24" i="12"/>
  <c r="L24" i="12"/>
  <c r="H24" i="12"/>
  <c r="S24" i="12"/>
  <c r="O24" i="12"/>
  <c r="K24" i="12"/>
  <c r="I10" i="13" l="1"/>
  <c r="J10" i="13" s="1"/>
  <c r="K10" i="13" s="1"/>
  <c r="L10" i="13" s="1"/>
  <c r="M10" i="13" s="1"/>
  <c r="C12" i="13" s="1"/>
  <c r="E30" i="12"/>
  <c r="F30" i="12"/>
  <c r="G30" i="12"/>
  <c r="H30" i="12"/>
  <c r="I30" i="12"/>
  <c r="J30" i="12"/>
  <c r="K30" i="12"/>
  <c r="L30" i="12"/>
  <c r="M30" i="12"/>
  <c r="N30" i="12"/>
  <c r="O30" i="12"/>
  <c r="P30" i="12"/>
  <c r="Q30" i="12"/>
  <c r="R30" i="12"/>
  <c r="S30" i="12"/>
  <c r="D27" i="12" l="1"/>
  <c r="D30" i="12" s="1"/>
  <c r="D6" i="12"/>
  <c r="C35" i="12" s="1"/>
  <c r="E29" i="11"/>
  <c r="F29" i="11"/>
  <c r="G29" i="11"/>
  <c r="H29" i="11"/>
  <c r="I29" i="11"/>
  <c r="J29" i="11"/>
  <c r="K29" i="11"/>
  <c r="L29" i="11"/>
  <c r="M29" i="11"/>
  <c r="N29" i="11"/>
  <c r="O29" i="11"/>
  <c r="P29" i="11"/>
  <c r="Q29" i="11"/>
  <c r="R29" i="11"/>
  <c r="S29" i="11"/>
  <c r="D29" i="11"/>
  <c r="E30" i="11"/>
  <c r="E31" i="11" s="1"/>
  <c r="F30" i="11"/>
  <c r="F31" i="11" s="1"/>
  <c r="G30" i="11"/>
  <c r="G31" i="11" s="1"/>
  <c r="H30" i="11"/>
  <c r="H31" i="11" s="1"/>
  <c r="I30" i="11"/>
  <c r="I31" i="11" s="1"/>
  <c r="J30" i="11"/>
  <c r="J31" i="11" s="1"/>
  <c r="K30" i="11"/>
  <c r="K31" i="11" s="1"/>
  <c r="L30" i="11"/>
  <c r="L31" i="11" s="1"/>
  <c r="M30" i="11"/>
  <c r="M31" i="11" s="1"/>
  <c r="N30" i="11"/>
  <c r="N31" i="11" s="1"/>
  <c r="O30" i="11"/>
  <c r="O31" i="11" s="1"/>
  <c r="P30" i="11"/>
  <c r="P31" i="11" s="1"/>
  <c r="Q30" i="11"/>
  <c r="Q31" i="11" s="1"/>
  <c r="R30" i="11"/>
  <c r="R31" i="11" s="1"/>
  <c r="S30" i="11"/>
  <c r="S31" i="11" s="1"/>
  <c r="D30" i="11"/>
  <c r="B13" i="10"/>
  <c r="B11" i="10"/>
  <c r="D7" i="10"/>
  <c r="D8" i="10" s="1"/>
  <c r="E7" i="10"/>
  <c r="E8" i="10" s="1"/>
  <c r="F7" i="10"/>
  <c r="F8" i="10" s="1"/>
  <c r="G7" i="10"/>
  <c r="G8" i="10" s="1"/>
  <c r="H7" i="10"/>
  <c r="H8" i="10" s="1"/>
  <c r="I7" i="10"/>
  <c r="I8" i="10" s="1"/>
  <c r="J7" i="10"/>
  <c r="J8" i="10" s="1"/>
  <c r="K7" i="10"/>
  <c r="K8" i="10" s="1"/>
  <c r="L7" i="10"/>
  <c r="L8" i="10" s="1"/>
  <c r="M7" i="10"/>
  <c r="M8" i="10" s="1"/>
  <c r="C7" i="10"/>
  <c r="C8" i="10" s="1"/>
  <c r="C9" i="10" s="1"/>
  <c r="K31" i="12" l="1"/>
  <c r="K32" i="12" s="1"/>
  <c r="P31" i="12"/>
  <c r="P32" i="12" s="1"/>
  <c r="E31" i="12"/>
  <c r="E32" i="12" s="1"/>
  <c r="G31" i="12"/>
  <c r="G32" i="12" s="1"/>
  <c r="D31" i="11"/>
  <c r="D32" i="11" s="1"/>
  <c r="E32" i="11" s="1"/>
  <c r="F32" i="11" s="1"/>
  <c r="G32" i="11" s="1"/>
  <c r="H32" i="11" s="1"/>
  <c r="I32" i="11" s="1"/>
  <c r="J32" i="11" s="1"/>
  <c r="K32" i="11" s="1"/>
  <c r="L32" i="11" s="1"/>
  <c r="M32" i="11" s="1"/>
  <c r="N32" i="11" s="1"/>
  <c r="D34" i="11" s="1"/>
  <c r="L31" i="12"/>
  <c r="L32" i="12" s="1"/>
  <c r="Q31" i="12"/>
  <c r="Q32" i="12" s="1"/>
  <c r="H31" i="12"/>
  <c r="H32" i="12" s="1"/>
  <c r="M31" i="12"/>
  <c r="M32" i="12" s="1"/>
  <c r="D31" i="12"/>
  <c r="D32" i="12" s="1"/>
  <c r="D33" i="12" s="1"/>
  <c r="I31" i="12"/>
  <c r="I32" i="12" s="1"/>
  <c r="O31" i="12"/>
  <c r="O32" i="12" s="1"/>
  <c r="F31" i="12"/>
  <c r="F32" i="12" s="1"/>
  <c r="J31" i="12"/>
  <c r="J32" i="12" s="1"/>
  <c r="N31" i="12"/>
  <c r="N32" i="12" s="1"/>
  <c r="R31" i="12"/>
  <c r="R32" i="12" s="1"/>
  <c r="S31" i="12"/>
  <c r="S32" i="12" s="1"/>
  <c r="D9" i="10"/>
  <c r="E9" i="10" s="1"/>
  <c r="F9" i="10" s="1"/>
  <c r="G9" i="10" s="1"/>
  <c r="H9" i="10" s="1"/>
  <c r="E33" i="12" l="1"/>
  <c r="F33" i="12" s="1"/>
  <c r="G33" i="12" s="1"/>
  <c r="H33" i="12" s="1"/>
  <c r="I33" i="12" s="1"/>
  <c r="J33" i="12" s="1"/>
  <c r="K33" i="12" s="1"/>
  <c r="L33" i="12" s="1"/>
  <c r="M33" i="12" s="1"/>
  <c r="N33" i="12" s="1"/>
  <c r="D35" i="12" s="1"/>
  <c r="O32" i="11"/>
  <c r="P32" i="11" s="1"/>
  <c r="Q32" i="11" s="1"/>
  <c r="R32" i="11" s="1"/>
  <c r="S32" i="11" s="1"/>
  <c r="I9" i="10"/>
  <c r="J9" i="10" s="1"/>
  <c r="K9" i="10" s="1"/>
  <c r="L9" i="10" s="1"/>
  <c r="M9" i="10" s="1"/>
  <c r="C11" i="10" s="1"/>
  <c r="C13" i="10"/>
  <c r="O33" i="12" l="1"/>
  <c r="P33" i="12" s="1"/>
  <c r="Q33" i="12" s="1"/>
  <c r="R33" i="12" s="1"/>
  <c r="S33" i="12" s="1"/>
</calcChain>
</file>

<file path=xl/sharedStrings.xml><?xml version="1.0" encoding="utf-8"?>
<sst xmlns="http://schemas.openxmlformats.org/spreadsheetml/2006/main" count="179" uniqueCount="113">
  <si>
    <t>SG&amp;A ($):</t>
  </si>
  <si>
    <t>Revenue ($):</t>
  </si>
  <si>
    <t>Annual DCF ($):</t>
  </si>
  <si>
    <t>Cumulative DCF ($):</t>
  </si>
  <si>
    <t>Sort Data</t>
  </si>
  <si>
    <t>Relative Output</t>
  </si>
  <si>
    <t>Data Label</t>
  </si>
  <si>
    <t>output-L</t>
  </si>
  <si>
    <t>output-H</t>
  </si>
  <si>
    <t>delta</t>
  </si>
  <si>
    <t>Low</t>
  </si>
  <si>
    <t>High</t>
  </si>
  <si>
    <t>Discount Rate:</t>
  </si>
  <si>
    <t>Discount Factor:</t>
  </si>
  <si>
    <t>Net Cash Flow ($):</t>
  </si>
  <si>
    <t>Project Year:</t>
  </si>
  <si>
    <t>Determining a Project's NPV from its Net Cash Flow:</t>
  </si>
  <si>
    <t>Discounted Annual Cash Flow ($):</t>
  </si>
  <si>
    <t>Cumulative Discounted Cash Flow ($):</t>
  </si>
  <si>
    <t>Creating a Project Cash Flow Spreadsheet</t>
  </si>
  <si>
    <t>Income</t>
  </si>
  <si>
    <t>Price per unit ($):</t>
  </si>
  <si>
    <t>Operating Costs</t>
  </si>
  <si>
    <t>COGS ($):</t>
  </si>
  <si>
    <t>Units Sold:</t>
  </si>
  <si>
    <t>Maintanance ($):</t>
  </si>
  <si>
    <t>Capital Expenditure ($):</t>
  </si>
  <si>
    <t>Investment</t>
  </si>
  <si>
    <t>Annual Net Cash Flow ($):</t>
  </si>
  <si>
    <t>Input Table</t>
  </si>
  <si>
    <t>Input Table:</t>
  </si>
  <si>
    <t>WACC (%):</t>
  </si>
  <si>
    <t>Hurdle Rate above WACC (%):</t>
  </si>
  <si>
    <t>Capital Expenditures ($):</t>
  </si>
  <si>
    <t>Expansion Capital Investment ($):</t>
  </si>
  <si>
    <t>Current Company Revenue ($):</t>
  </si>
  <si>
    <t>% of Revenue Increase from Expansion:</t>
  </si>
  <si>
    <t>COGS Margin (%)</t>
  </si>
  <si>
    <t>SG&amp;A Margin (%)</t>
  </si>
  <si>
    <t>Annual Maintenance (% of Capital):</t>
  </si>
  <si>
    <t>Determining a Project's Rate of return (IRR) using Excel's "Goal Seek" Function</t>
  </si>
  <si>
    <t>Internal Rate of Return, IRR (%):</t>
  </si>
  <si>
    <t>(Project's return rate)</t>
  </si>
  <si>
    <t>Expansion Project Tornado Diagram</t>
  </si>
  <si>
    <t>Hurdle Rate above WACC (0% - 2%; Base=1%):</t>
  </si>
  <si>
    <t>Years to max Revenue: (4 to 7 years; base=5):</t>
  </si>
  <si>
    <t>Project 10-year NPV (7.7%) versus Changes in COGS Margin and Revenue Growth Projections</t>
  </si>
  <si>
    <t>10-year NPV</t>
  </si>
  <si>
    <t>COGS</t>
  </si>
  <si>
    <t>Years to Max</t>
  </si>
  <si>
    <t xml:space="preserve"> Project NPV Analysis: What NPV = 0 Tells us about risk and return.</t>
  </si>
  <si>
    <t>Output Table (fixed):</t>
  </si>
  <si>
    <t>Input Variables:</t>
  </si>
  <si>
    <t>NPV=0</t>
  </si>
  <si>
    <t>Base-case 10-year NPV (7.7%):</t>
  </si>
  <si>
    <t>HR % above WACC(%):</t>
  </si>
  <si>
    <t>NPV as a % of Base-base NPV:</t>
  </si>
  <si>
    <t>IRR (%) = Internal Rate of Return</t>
  </si>
  <si>
    <t>Variable</t>
  </si>
  <si>
    <t>% Change from Base</t>
  </si>
  <si>
    <t>NPV (Low)</t>
  </si>
  <si>
    <t>NPV (High)</t>
  </si>
  <si>
    <t>Range(%)</t>
  </si>
  <si>
    <r>
      <t>Capital (</t>
    </r>
    <r>
      <rPr>
        <u/>
        <sz val="11"/>
        <color theme="1"/>
        <rFont val="Times New Roman"/>
        <family val="1"/>
      </rPr>
      <t>+</t>
    </r>
    <r>
      <rPr>
        <sz val="11"/>
        <color theme="1"/>
        <rFont val="Times New Roman"/>
        <family val="1"/>
      </rPr>
      <t>10%; Base=$4.75 million):</t>
    </r>
  </si>
  <si>
    <t>COGS Margins (%):</t>
  </si>
  <si>
    <t>SG&amp;A Margin (%):</t>
  </si>
  <si>
    <r>
      <t>COGS Margin: (</t>
    </r>
    <r>
      <rPr>
        <u/>
        <sz val="11"/>
        <color theme="1"/>
        <rFont val="Times New Roman"/>
        <family val="1"/>
      </rPr>
      <t>+</t>
    </r>
    <r>
      <rPr>
        <sz val="11"/>
        <color theme="1"/>
        <rFont val="Times New Roman"/>
        <family val="1"/>
      </rPr>
      <t>10% of Base; Base = 79.1%):</t>
    </r>
  </si>
  <si>
    <r>
      <t>SG&amp;A Margin: (</t>
    </r>
    <r>
      <rPr>
        <u/>
        <sz val="11"/>
        <color theme="1"/>
        <rFont val="Times New Roman"/>
        <family val="1"/>
      </rPr>
      <t>+</t>
    </r>
    <r>
      <rPr>
        <sz val="11"/>
        <color theme="1"/>
        <rFont val="Times New Roman"/>
        <family val="1"/>
      </rPr>
      <t>10% of Base case; Base = 4.3%):</t>
    </r>
  </si>
  <si>
    <r>
      <t>Maintenance: (</t>
    </r>
    <r>
      <rPr>
        <u/>
        <sz val="11"/>
        <color theme="1"/>
        <rFont val="Times New Roman"/>
        <family val="1"/>
      </rPr>
      <t>+</t>
    </r>
    <r>
      <rPr>
        <sz val="11"/>
        <color theme="1"/>
        <rFont val="Times New Roman"/>
        <family val="1"/>
      </rPr>
      <t>10% of Base case; Base = 5% of Cap.):</t>
    </r>
  </si>
  <si>
    <t>Maintenance ($):</t>
  </si>
  <si>
    <t>Totals</t>
  </si>
  <si>
    <t>Project Description</t>
  </si>
  <si>
    <t>Recall from the introduction section that you work for a specialty chemical company with annual revenues of $50 million. That firm is seeking to expand. Since the firm is currently selling everything it can produce, it must expand production capacity in order to grow sales. As a result, what is being proposed is a production expansion project. This capital investment for this project is estimated to be $4.75 million, according to the engineering study. The expansion would allow the company to increase sales, albeit not all at once. The market research study suggests that that company’s overall revenues could grow by 20% of its current value with this expansion, although that growth is estimated to occur over five years. The report assumes a linear growth in sales over those five years. After that point, the firm’s sales would again match the firm’s production capacity, so no further sales growth would occur.</t>
  </si>
  <si>
    <t>The firm’s CFO has asked you to “run some numbers” on the expansion. Specifically, she has asked you to calculate the project’s pre-tax 10-year NPV of the free cash flow associated with this project. You know from doing financial projects for the firm before, that the firm prefers to calculate the NPV at a project “hurdle rate” which is 1% higher than the company’s WACC of 6.7%. You also know that the construction costs will be recorded in “Year 0” and the incremental sales, due to the expansion, will begin in Year 1. Standard practice in this company is to include annual facility maintenance costs to any expansion project financial analysis. The standard company rate is to charge 5% per year of the project’s initial PP&amp;E (property, plant and equipment) costs. The CFO has specifically asked you to ignore any increases to the firm’s working capital that may occur as a result of the expansion. You further know that the firm typically uses a 20-year straight-line depreciation for capital investments, but since you have been asked to calculate the project’s cash flow you do not need to worry about depreciation.</t>
  </si>
  <si>
    <t>Here's what you also know about firm’s products, which will not change with the expansion. (The company has no on-going R&amp;D costs.)</t>
  </si>
  <si>
    <t>COGS: 79.1%</t>
  </si>
  <si>
    <t>SG&amp;A: 4.3%</t>
  </si>
  <si>
    <t>Dynamic versus Static Spreadsheets</t>
  </si>
  <si>
    <t>Starting Revenue Value ($)</t>
  </si>
  <si>
    <t>Annual Growth Rate(%):</t>
  </si>
  <si>
    <t>Year</t>
  </si>
  <si>
    <t>Revenue (constant % change, $):</t>
  </si>
  <si>
    <t>Label</t>
  </si>
  <si>
    <t>Range (%)</t>
  </si>
  <si>
    <r>
      <t>Maintenance (</t>
    </r>
    <r>
      <rPr>
        <u/>
        <sz val="11"/>
        <color theme="1"/>
        <rFont val="Times New Roman"/>
        <family val="1"/>
      </rPr>
      <t>+</t>
    </r>
    <r>
      <rPr>
        <sz val="11"/>
        <color theme="1"/>
        <rFont val="Times New Roman"/>
        <family val="1"/>
      </rPr>
      <t>10% of Base case; Base = 5% of Cap.):</t>
    </r>
  </si>
  <si>
    <t>Years to max Sales: (4 to 7 years; base=5):</t>
  </si>
  <si>
    <r>
      <t>Maintenance: (</t>
    </r>
    <r>
      <rPr>
        <u/>
        <sz val="11"/>
        <color theme="1"/>
        <rFont val="Times New Roman"/>
        <family val="1"/>
      </rPr>
      <t>+/-</t>
    </r>
    <r>
      <rPr>
        <sz val="11"/>
        <color theme="1"/>
        <rFont val="Times New Roman"/>
        <family val="1"/>
      </rPr>
      <t>10% of Base case; Base = 5% of Cap.)</t>
    </r>
  </si>
  <si>
    <t>SG&amp;A Margin: (+/-10% of Base case; Base = 5% of Cap.)</t>
  </si>
  <si>
    <t>Hurdle Rate above WACC (0% - 2%; Base=1%)</t>
  </si>
  <si>
    <r>
      <t>Capital (</t>
    </r>
    <r>
      <rPr>
        <u/>
        <sz val="11"/>
        <color theme="1"/>
        <rFont val="Times New Roman"/>
        <family val="1"/>
      </rPr>
      <t>+/-</t>
    </r>
    <r>
      <rPr>
        <sz val="11"/>
        <color theme="1"/>
        <rFont val="Times New Roman"/>
        <family val="1"/>
      </rPr>
      <t>10%; Base=$4.75 million)</t>
    </r>
  </si>
  <si>
    <t>Years to max Sales: (4 to 7 years; base=5)</t>
  </si>
  <si>
    <t>COGS Margin: (+/-10% of Base; Base = 79.1%)</t>
  </si>
  <si>
    <t>Tornado Diagram Template</t>
  </si>
  <si>
    <t>DSO (40 - 90 days; Base = 75 days)</t>
  </si>
  <si>
    <t>Taxes as a % of EBITDA (25-45%; Base = 30%)</t>
  </si>
  <si>
    <t>Fixed Asset Turnover (2.7 - 3.5; Base = 3.1)</t>
  </si>
  <si>
    <t>Some other Variable (Low to High; Base = xx)</t>
  </si>
  <si>
    <t>Annual PP&amp;E Expenditure (% of Revenue) (3% - 7%; Base = 5.5%)</t>
  </si>
  <si>
    <t>Projected COGS Margins (50%-80%, Base = 68%)</t>
  </si>
  <si>
    <t>Revenue ACGR (3.0%-12.2%, Base=6.2%)</t>
  </si>
  <si>
    <t>Future Value ($):</t>
  </si>
  <si>
    <t>Present Value ($):</t>
  </si>
  <si>
    <t>Project NPV Analysis Template</t>
  </si>
  <si>
    <t xml:space="preserve">IRR of 10-Year base-case (%) = </t>
  </si>
  <si>
    <t>Projected Total Revenue Increase ($):</t>
  </si>
  <si>
    <t>Years over which Revenue increase is realized:</t>
  </si>
  <si>
    <t>Revenue Increase per Year:</t>
  </si>
  <si>
    <r>
      <t>Projected Revenue Increase (</t>
    </r>
    <r>
      <rPr>
        <u/>
        <sz val="11"/>
        <color theme="1"/>
        <rFont val="Times New Roman"/>
        <family val="1"/>
      </rPr>
      <t>+</t>
    </r>
    <r>
      <rPr>
        <sz val="11"/>
        <color theme="1"/>
        <rFont val="Times New Roman"/>
        <family val="1"/>
      </rPr>
      <t>20% of Base case, Base=20%):</t>
    </r>
  </si>
  <si>
    <t>Projected Revenue Increase (+/-20% of Base case, Base=20%)</t>
  </si>
  <si>
    <t>Projected Revenue Incease</t>
  </si>
  <si>
    <t>Revenue Annual Growth Rate(%):</t>
  </si>
  <si>
    <t>Discounting Future Values</t>
  </si>
  <si>
    <t>Discount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</si>
</sst>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0"/>
    <numFmt numFmtId="165" formatCode="#,##0.0"/>
    <numFmt numFmtId="166" formatCode="0.0%"/>
    <numFmt numFmtId="167" formatCode="#,##0.0000"/>
    <numFmt numFmtId="168" formatCode="0.0"/>
    <numFmt numFmtId="169" formatCode="_(* #,##0_);_(* \(#,##0\);_(* &quot;-&quot;??_);_(@_)"/>
    <numFmt numFmtId="170" formatCode="_(* #,##0.0000_);_(* \(#,##0.0000\);_(* &quot;-&quot;??_);_(@_)"/>
  </numFmts>
  <fonts count="13" x14ac:knownFonts="1">
    <font>
      <sz val="11"/>
      <color theme="1"/>
      <name val="Calibri"/>
      <family val="2"/>
      <scheme val="minor"/>
    </font>
    <font>
      <sz val="10"/>
      <name val="Times New Roman"/>
      <family val="1"/>
    </font>
    <font>
      <u/>
      <sz val="10"/>
      <name val="Times New Roman"/>
      <family val="1"/>
    </font>
    <font>
      <sz val="11"/>
      <color theme="1"/>
      <name val="Calibri"/>
      <family val="2"/>
      <scheme val="minor"/>
    </font>
    <font>
      <sz val="11"/>
      <color theme="1"/>
      <name val="Times New Roman"/>
      <family val="1"/>
    </font>
    <font>
      <sz val="11"/>
      <color rgb="FF0000FF"/>
      <name val="Times New Roman"/>
      <family val="1"/>
    </font>
    <font>
      <sz val="10"/>
      <name val="Arial"/>
      <family val="2"/>
    </font>
    <font>
      <b/>
      <sz val="12"/>
      <name val="Times New Roman"/>
      <family val="1"/>
    </font>
    <font>
      <b/>
      <sz val="11"/>
      <color theme="1"/>
      <name val="Times New Roman"/>
      <family val="1"/>
    </font>
    <font>
      <u/>
      <sz val="11"/>
      <color theme="1"/>
      <name val="Times New Roman"/>
      <family val="1"/>
    </font>
    <font>
      <sz val="11"/>
      <name val="Times New Roman"/>
      <family val="1"/>
    </font>
    <font>
      <sz val="12"/>
      <color theme="1"/>
      <name val="Calibri"/>
      <family val="2"/>
      <scheme val="minor"/>
    </font>
    <font>
      <u/>
      <sz val="12"/>
      <color theme="10"/>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 fillId="0" borderId="0"/>
    <xf numFmtId="9" fontId="1" fillId="0" borderId="0" applyFont="0" applyFill="0" applyBorder="0" applyAlignment="0" applyProtection="0"/>
    <xf numFmtId="9" fontId="3" fillId="0" borderId="0" applyFont="0" applyFill="0" applyBorder="0" applyAlignment="0" applyProtection="0"/>
    <xf numFmtId="0" fontId="6" fillId="0" borderId="0"/>
    <xf numFmtId="9" fontId="6" fillId="0" borderId="0" applyFont="0" applyFill="0" applyBorder="0" applyAlignment="0" applyProtection="0"/>
    <xf numFmtId="43" fontId="3" fillId="0" borderId="0" applyFont="0" applyFill="0" applyBorder="0" applyAlignment="0" applyProtection="0"/>
    <xf numFmtId="0" fontId="11" fillId="0" borderId="0"/>
    <xf numFmtId="0" fontId="12" fillId="0" borderId="0" applyNumberFormat="0" applyFill="0" applyBorder="0" applyAlignment="0" applyProtection="0"/>
    <xf numFmtId="9" fontId="11" fillId="0" borderId="0" applyFont="0" applyFill="0" applyBorder="0" applyAlignment="0" applyProtection="0"/>
  </cellStyleXfs>
  <cellXfs count="120">
    <xf numFmtId="0" fontId="0" fillId="0" borderId="0" xfId="0"/>
    <xf numFmtId="0" fontId="1" fillId="0" borderId="0" xfId="1"/>
    <xf numFmtId="0" fontId="1" fillId="0" borderId="0" xfId="1" applyAlignment="1">
      <alignment horizontal="right"/>
    </xf>
    <xf numFmtId="0" fontId="4" fillId="0" borderId="0" xfId="0" applyFont="1"/>
    <xf numFmtId="0" fontId="7" fillId="0" borderId="0" xfId="4" applyFont="1"/>
    <xf numFmtId="0" fontId="1" fillId="0" borderId="0" xfId="4" applyFont="1"/>
    <xf numFmtId="0" fontId="1" fillId="0" borderId="0" xfId="4" applyFont="1" applyAlignment="1">
      <alignment horizontal="center"/>
    </xf>
    <xf numFmtId="0" fontId="1" fillId="0" borderId="0" xfId="4" applyFont="1" applyAlignment="1">
      <alignment horizontal="right"/>
    </xf>
    <xf numFmtId="0" fontId="6" fillId="0" borderId="0" xfId="4"/>
    <xf numFmtId="0" fontId="2" fillId="0" borderId="0" xfId="4" applyFont="1" applyAlignment="1">
      <alignment horizontal="right"/>
    </xf>
    <xf numFmtId="0" fontId="2" fillId="0" borderId="0" xfId="4" applyFont="1" applyAlignment="1">
      <alignment horizontal="center"/>
    </xf>
    <xf numFmtId="0" fontId="2" fillId="0" borderId="0" xfId="4" applyFont="1"/>
    <xf numFmtId="166" fontId="1" fillId="0" borderId="0" xfId="5" applyNumberFormat="1" applyFont="1" applyAlignment="1">
      <alignment horizontal="right"/>
    </xf>
    <xf numFmtId="166" fontId="1" fillId="0" borderId="0" xfId="4" applyNumberFormat="1" applyFont="1" applyAlignment="1">
      <alignment horizontal="right"/>
    </xf>
    <xf numFmtId="3" fontId="1" fillId="0" borderId="0" xfId="1" applyNumberFormat="1" applyAlignment="1">
      <alignment horizontal="center"/>
    </xf>
    <xf numFmtId="0" fontId="4" fillId="2" borderId="0" xfId="0" applyFont="1" applyFill="1" applyAlignment="1">
      <alignment horizontal="right"/>
    </xf>
    <xf numFmtId="0" fontId="4" fillId="2" borderId="0" xfId="0" applyFont="1" applyFill="1"/>
    <xf numFmtId="0" fontId="4" fillId="0" borderId="0" xfId="0" applyFont="1" applyFill="1" applyAlignment="1">
      <alignment horizontal="right"/>
    </xf>
    <xf numFmtId="9" fontId="5" fillId="0" borderId="0" xfId="3" applyNumberFormat="1" applyFont="1" applyFill="1" applyAlignment="1">
      <alignment horizontal="center"/>
    </xf>
    <xf numFmtId="0" fontId="4" fillId="0" borderId="0" xfId="0" applyFont="1" applyFill="1"/>
    <xf numFmtId="2" fontId="4" fillId="0" borderId="0" xfId="0" applyNumberFormat="1" applyFont="1" applyFill="1"/>
    <xf numFmtId="164" fontId="4" fillId="0" borderId="0" xfId="0" applyNumberFormat="1" applyFont="1" applyFill="1"/>
    <xf numFmtId="0" fontId="4" fillId="0" borderId="0" xfId="0" applyFont="1" applyFill="1" applyBorder="1"/>
    <xf numFmtId="2" fontId="4" fillId="0" borderId="0" xfId="0" applyNumberFormat="1" applyFont="1" applyFill="1" applyBorder="1"/>
    <xf numFmtId="0" fontId="4" fillId="0" borderId="0" xfId="0" applyFont="1" applyFill="1" applyBorder="1" applyAlignment="1">
      <alignment horizontal="right" vertical="center" indent="1"/>
    </xf>
    <xf numFmtId="0" fontId="4" fillId="0" borderId="0" xfId="0" applyFont="1" applyFill="1" applyBorder="1" applyAlignment="1">
      <alignment horizontal="right"/>
    </xf>
    <xf numFmtId="0" fontId="4" fillId="0" borderId="0" xfId="0" applyFont="1" applyBorder="1"/>
    <xf numFmtId="0" fontId="8" fillId="0" borderId="0" xfId="0" applyFont="1"/>
    <xf numFmtId="0" fontId="4" fillId="0" borderId="0" xfId="0" applyFont="1" applyAlignment="1">
      <alignment horizontal="right"/>
    </xf>
    <xf numFmtId="2" fontId="4" fillId="0" borderId="0" xfId="0" applyNumberFormat="1" applyFont="1"/>
    <xf numFmtId="166" fontId="5" fillId="0" borderId="0" xfId="3" applyNumberFormat="1" applyFont="1" applyAlignment="1">
      <alignment horizontal="center"/>
    </xf>
    <xf numFmtId="0" fontId="4" fillId="0" borderId="1" xfId="0" applyFont="1" applyBorder="1"/>
    <xf numFmtId="0" fontId="9" fillId="0" borderId="0" xfId="0" applyFont="1"/>
    <xf numFmtId="164" fontId="4" fillId="0" borderId="0" xfId="0" applyNumberFormat="1" applyFont="1"/>
    <xf numFmtId="0" fontId="9" fillId="0" borderId="0" xfId="0" applyFont="1" applyAlignment="1">
      <alignment horizontal="left"/>
    </xf>
    <xf numFmtId="0" fontId="8" fillId="0" borderId="0" xfId="0" applyFont="1" applyAlignment="1">
      <alignment horizontal="right"/>
    </xf>
    <xf numFmtId="0" fontId="4" fillId="0" borderId="2" xfId="0" applyFont="1" applyBorder="1" applyAlignment="1">
      <alignment horizontal="right"/>
    </xf>
    <xf numFmtId="166" fontId="4" fillId="0" borderId="0" xfId="3" applyNumberFormat="1" applyFont="1" applyAlignment="1">
      <alignment horizontal="center"/>
    </xf>
    <xf numFmtId="3" fontId="4" fillId="0" borderId="0" xfId="0" applyNumberFormat="1" applyFont="1"/>
    <xf numFmtId="3" fontId="5" fillId="0" borderId="0" xfId="0" applyNumberFormat="1" applyFont="1"/>
    <xf numFmtId="166" fontId="10" fillId="0" borderId="0" xfId="3" applyNumberFormat="1" applyFont="1" applyAlignment="1">
      <alignment horizontal="center"/>
    </xf>
    <xf numFmtId="167" fontId="4" fillId="0" borderId="0" xfId="0" applyNumberFormat="1" applyFont="1"/>
    <xf numFmtId="3" fontId="4" fillId="0" borderId="3" xfId="0" applyNumberFormat="1" applyFont="1" applyBorder="1"/>
    <xf numFmtId="9" fontId="5" fillId="0" borderId="0" xfId="3" applyFont="1" applyAlignment="1">
      <alignment horizontal="center"/>
    </xf>
    <xf numFmtId="0" fontId="5" fillId="0" borderId="0" xfId="3" applyNumberFormat="1" applyFont="1" applyAlignment="1">
      <alignment horizontal="center"/>
    </xf>
    <xf numFmtId="3" fontId="10" fillId="0" borderId="0" xfId="3" applyNumberFormat="1" applyFont="1" applyAlignment="1">
      <alignment horizontal="center"/>
    </xf>
    <xf numFmtId="0" fontId="4" fillId="0" borderId="2" xfId="0" applyFont="1" applyBorder="1"/>
    <xf numFmtId="166" fontId="10" fillId="0" borderId="0" xfId="3" applyNumberFormat="1" applyFont="1" applyFill="1" applyAlignment="1">
      <alignment horizontal="center"/>
    </xf>
    <xf numFmtId="166" fontId="1" fillId="0" borderId="0" xfId="3" applyNumberFormat="1" applyFont="1"/>
    <xf numFmtId="166" fontId="1" fillId="0" borderId="0" xfId="4" applyNumberFormat="1" applyFont="1"/>
    <xf numFmtId="9" fontId="1" fillId="0" borderId="0" xfId="5" applyFont="1" applyAlignment="1">
      <alignment horizontal="right"/>
    </xf>
    <xf numFmtId="0" fontId="1" fillId="2" borderId="0" xfId="4" applyFont="1" applyFill="1"/>
    <xf numFmtId="166" fontId="1" fillId="0" borderId="0" xfId="3" applyNumberFormat="1" applyFont="1" applyAlignment="1">
      <alignment horizontal="center" vertical="center"/>
    </xf>
    <xf numFmtId="165" fontId="4" fillId="0" borderId="0" xfId="0" applyNumberFormat="1" applyFont="1" applyAlignment="1">
      <alignment horizontal="center"/>
    </xf>
    <xf numFmtId="0" fontId="9" fillId="0" borderId="0" xfId="0" applyFont="1" applyAlignment="1">
      <alignment horizontal="center"/>
    </xf>
    <xf numFmtId="10" fontId="4" fillId="0" borderId="0" xfId="0" applyNumberFormat="1" applyFont="1"/>
    <xf numFmtId="0" fontId="4" fillId="0" borderId="0" xfId="0" applyFont="1" applyAlignment="1">
      <alignment horizontal="center"/>
    </xf>
    <xf numFmtId="3" fontId="8" fillId="0" borderId="0" xfId="0" applyNumberFormat="1" applyFont="1"/>
    <xf numFmtId="37" fontId="5" fillId="0" borderId="0" xfId="6" applyNumberFormat="1" applyFont="1" applyAlignment="1">
      <alignment horizontal="center"/>
    </xf>
    <xf numFmtId="9" fontId="4" fillId="2" borderId="1" xfId="3" applyFont="1" applyFill="1" applyBorder="1" applyAlignment="1">
      <alignment horizontal="center"/>
    </xf>
    <xf numFmtId="9" fontId="4" fillId="2" borderId="6" xfId="3" applyFont="1" applyFill="1" applyBorder="1" applyAlignment="1">
      <alignment horizontal="center"/>
    </xf>
    <xf numFmtId="9" fontId="4" fillId="2" borderId="1" xfId="3" applyFont="1" applyFill="1" applyBorder="1"/>
    <xf numFmtId="0" fontId="4" fillId="2" borderId="1" xfId="0" applyFont="1" applyFill="1" applyBorder="1" applyAlignment="1">
      <alignment horizontal="center"/>
    </xf>
    <xf numFmtId="3" fontId="4" fillId="2" borderId="0" xfId="0" applyNumberFormat="1" applyFont="1" applyFill="1" applyAlignment="1">
      <alignment horizontal="center"/>
    </xf>
    <xf numFmtId="3" fontId="4" fillId="2" borderId="4" xfId="0" applyNumberFormat="1" applyFont="1" applyFill="1" applyBorder="1" applyAlignment="1">
      <alignment horizontal="center"/>
    </xf>
    <xf numFmtId="10" fontId="4" fillId="2" borderId="0" xfId="3" applyNumberFormat="1" applyFont="1" applyFill="1" applyAlignment="1">
      <alignment horizontal="center"/>
    </xf>
    <xf numFmtId="10" fontId="4" fillId="2" borderId="0" xfId="0" applyNumberFormat="1" applyFont="1" applyFill="1" applyAlignment="1">
      <alignment horizontal="center"/>
    </xf>
    <xf numFmtId="3" fontId="5" fillId="0" borderId="0" xfId="0" applyNumberFormat="1" applyFont="1" applyAlignment="1">
      <alignment horizontal="center"/>
    </xf>
    <xf numFmtId="10" fontId="4" fillId="0" borderId="0" xfId="3" applyNumberFormat="1" applyFont="1" applyFill="1" applyAlignment="1">
      <alignment horizontal="center"/>
    </xf>
    <xf numFmtId="166" fontId="4" fillId="2" borderId="0" xfId="3" applyNumberFormat="1" applyFont="1" applyFill="1" applyBorder="1" applyAlignment="1">
      <alignment horizontal="center"/>
    </xf>
    <xf numFmtId="166" fontId="4" fillId="2" borderId="4" xfId="3" applyNumberFormat="1" applyFont="1" applyFill="1" applyBorder="1" applyAlignment="1">
      <alignment horizontal="center"/>
    </xf>
    <xf numFmtId="10" fontId="4" fillId="0" borderId="0" xfId="3" applyNumberFormat="1" applyFont="1" applyAlignment="1">
      <alignment horizontal="center"/>
    </xf>
    <xf numFmtId="3" fontId="4" fillId="0" borderId="0" xfId="0" applyNumberFormat="1" applyFont="1" applyAlignment="1">
      <alignment horizontal="center"/>
    </xf>
    <xf numFmtId="3" fontId="5" fillId="0" borderId="0" xfId="3" applyNumberFormat="1" applyFont="1" applyAlignment="1">
      <alignment horizontal="center"/>
    </xf>
    <xf numFmtId="168" fontId="4" fillId="0" borderId="0" xfId="0" applyNumberFormat="1" applyFont="1" applyAlignment="1">
      <alignment horizontal="center"/>
    </xf>
    <xf numFmtId="1" fontId="4" fillId="2" borderId="0" xfId="3" applyNumberFormat="1" applyFont="1" applyFill="1" applyBorder="1" applyAlignment="1">
      <alignment horizontal="center"/>
    </xf>
    <xf numFmtId="1" fontId="4" fillId="2" borderId="4" xfId="3" applyNumberFormat="1" applyFont="1" applyFill="1" applyBorder="1" applyAlignment="1">
      <alignment horizontal="center"/>
    </xf>
    <xf numFmtId="166" fontId="4" fillId="2" borderId="0" xfId="3" applyNumberFormat="1" applyFont="1" applyFill="1" applyAlignment="1">
      <alignment horizontal="center"/>
    </xf>
    <xf numFmtId="169" fontId="4" fillId="0" borderId="0" xfId="0" applyNumberFormat="1" applyFont="1"/>
    <xf numFmtId="3" fontId="4" fillId="2" borderId="0" xfId="0" applyNumberFormat="1" applyFont="1" applyFill="1"/>
    <xf numFmtId="0" fontId="4" fillId="0" borderId="0" xfId="0" applyFont="1" applyAlignment="1">
      <alignment vertical="center" wrapText="1"/>
    </xf>
    <xf numFmtId="0" fontId="0" fillId="0" borderId="0" xfId="0" applyAlignment="1">
      <alignment wrapText="1"/>
    </xf>
    <xf numFmtId="0" fontId="9" fillId="0" borderId="8" xfId="0" applyFont="1" applyBorder="1" applyAlignment="1">
      <alignment horizontal="right"/>
    </xf>
    <xf numFmtId="0" fontId="4" fillId="0" borderId="9" xfId="0" applyFont="1" applyBorder="1"/>
    <xf numFmtId="0" fontId="4" fillId="0" borderId="5" xfId="0" applyFont="1" applyBorder="1" applyAlignment="1">
      <alignment horizontal="right"/>
    </xf>
    <xf numFmtId="3" fontId="5" fillId="0" borderId="4" xfId="0" applyNumberFormat="1" applyFont="1" applyBorder="1" applyAlignment="1">
      <alignment horizontal="center"/>
    </xf>
    <xf numFmtId="0" fontId="4" fillId="0" borderId="10" xfId="0" applyFont="1" applyBorder="1" applyAlignment="1">
      <alignment horizontal="right"/>
    </xf>
    <xf numFmtId="10" fontId="5" fillId="0" borderId="6" xfId="3" applyNumberFormat="1" applyFont="1" applyBorder="1" applyAlignment="1">
      <alignment horizontal="center"/>
    </xf>
    <xf numFmtId="0" fontId="4" fillId="0" borderId="7" xfId="0" applyFont="1" applyBorder="1"/>
    <xf numFmtId="0" fontId="4" fillId="0" borderId="11" xfId="0" applyFont="1" applyBorder="1"/>
    <xf numFmtId="0" fontId="4" fillId="0" borderId="12" xfId="0" applyFont="1" applyBorder="1"/>
    <xf numFmtId="3" fontId="4" fillId="0" borderId="12" xfId="0" applyNumberFormat="1" applyFont="1" applyBorder="1"/>
    <xf numFmtId="0" fontId="4" fillId="0" borderId="4" xfId="0" applyFont="1" applyBorder="1" applyAlignment="1">
      <alignment horizontal="center"/>
    </xf>
    <xf numFmtId="0" fontId="4" fillId="0" borderId="5" xfId="0" applyFont="1" applyBorder="1" applyAlignment="1">
      <alignment horizontal="center"/>
    </xf>
    <xf numFmtId="9" fontId="4" fillId="0" borderId="0" xfId="3" applyFont="1" applyBorder="1" applyAlignment="1">
      <alignment horizontal="center"/>
    </xf>
    <xf numFmtId="9" fontId="4" fillId="0" borderId="6" xfId="3" applyFont="1" applyBorder="1" applyAlignment="1">
      <alignment horizontal="center"/>
    </xf>
    <xf numFmtId="9" fontId="4" fillId="0" borderId="1" xfId="3" applyFont="1" applyBorder="1" applyAlignment="1">
      <alignment horizontal="center"/>
    </xf>
    <xf numFmtId="9" fontId="4" fillId="0" borderId="1" xfId="3" applyFont="1" applyBorder="1"/>
    <xf numFmtId="166" fontId="4" fillId="0" borderId="0" xfId="3" applyNumberFormat="1" applyFont="1" applyBorder="1" applyAlignment="1">
      <alignment horizontal="center"/>
    </xf>
    <xf numFmtId="10" fontId="4" fillId="0" borderId="0" xfId="0" applyNumberFormat="1" applyFont="1" applyAlignment="1">
      <alignment horizontal="center"/>
    </xf>
    <xf numFmtId="1" fontId="4" fillId="0" borderId="0" xfId="3" applyNumberFormat="1" applyFont="1" applyBorder="1" applyAlignment="1">
      <alignment horizontal="center"/>
    </xf>
    <xf numFmtId="166" fontId="1" fillId="0" borderId="0" xfId="5" applyNumberFormat="1" applyFont="1"/>
    <xf numFmtId="0" fontId="4" fillId="2" borderId="0" xfId="0" applyFont="1" applyFill="1" applyAlignment="1">
      <alignment horizontal="left"/>
    </xf>
    <xf numFmtId="0" fontId="1" fillId="2" borderId="0" xfId="4" applyFont="1" applyFill="1" applyAlignment="1">
      <alignment horizontal="center"/>
    </xf>
    <xf numFmtId="0" fontId="1" fillId="2" borderId="0" xfId="4" applyFont="1" applyFill="1" applyAlignment="1">
      <alignment horizontal="right"/>
    </xf>
    <xf numFmtId="0" fontId="6" fillId="2" borderId="0" xfId="4" applyFill="1"/>
    <xf numFmtId="0" fontId="4" fillId="0" borderId="13" xfId="0" applyFont="1" applyBorder="1" applyAlignment="1">
      <alignment horizontal="right"/>
    </xf>
    <xf numFmtId="0" fontId="4" fillId="0" borderId="14" xfId="0" applyFont="1" applyBorder="1"/>
    <xf numFmtId="0" fontId="4" fillId="0" borderId="1" xfId="0" applyFont="1" applyFill="1" applyBorder="1" applyAlignment="1">
      <alignment horizontal="right"/>
    </xf>
    <xf numFmtId="0" fontId="4" fillId="0" borderId="1" xfId="0" applyFont="1" applyFill="1" applyBorder="1" applyAlignment="1">
      <alignment horizontal="center"/>
    </xf>
    <xf numFmtId="43" fontId="5" fillId="0" borderId="0" xfId="6" applyNumberFormat="1" applyFont="1" applyFill="1" applyAlignment="1">
      <alignment horizontal="center"/>
    </xf>
    <xf numFmtId="43" fontId="4" fillId="0" borderId="0" xfId="6" applyNumberFormat="1" applyFont="1" applyFill="1" applyAlignment="1">
      <alignment horizontal="center"/>
    </xf>
    <xf numFmtId="170" fontId="4" fillId="0" borderId="0" xfId="6" applyNumberFormat="1" applyFont="1" applyFill="1" applyAlignment="1">
      <alignment horizontal="center"/>
    </xf>
    <xf numFmtId="43" fontId="10" fillId="0" borderId="0" xfId="6" applyNumberFormat="1" applyFont="1" applyFill="1" applyAlignment="1">
      <alignment horizontal="center"/>
    </xf>
    <xf numFmtId="170" fontId="5" fillId="0" borderId="0" xfId="6" applyNumberFormat="1" applyFont="1" applyFill="1" applyAlignment="1">
      <alignment horizontal="center"/>
    </xf>
    <xf numFmtId="0" fontId="8" fillId="0" borderId="0" xfId="0" applyFont="1" applyFill="1"/>
    <xf numFmtId="0" fontId="4" fillId="2" borderId="0" xfId="0" applyFont="1" applyFill="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1" fillId="0" borderId="0" xfId="4" applyFont="1" applyAlignment="1">
      <alignment horizontal="center"/>
    </xf>
  </cellXfs>
  <cellStyles count="10">
    <cellStyle name="Comma" xfId="6" builtinId="3"/>
    <cellStyle name="Hyperlink 2" xfId="8" xr:uid="{DFD90392-2B3F-4F5C-BB5C-374C633425BE}"/>
    <cellStyle name="Normal" xfId="0" builtinId="0"/>
    <cellStyle name="Normal 2" xfId="1" xr:uid="{00000000-0005-0000-0000-000001000000}"/>
    <cellStyle name="Normal 3" xfId="4" xr:uid="{C75F8C6D-5AAE-4A5E-B1F2-8E634FC3E5E3}"/>
    <cellStyle name="Normal 4" xfId="7" xr:uid="{3F0764EF-2B5D-40E5-B477-D2BB53FD6D37}"/>
    <cellStyle name="Percent" xfId="3" builtinId="5"/>
    <cellStyle name="Percent 2" xfId="2" xr:uid="{00000000-0005-0000-0000-000002000000}"/>
    <cellStyle name="Percent 2 2" xfId="5" xr:uid="{743FCD91-089C-40FF-956E-89F3B72D7187}"/>
    <cellStyle name="Percent 3" xfId="9" xr:uid="{03CF7C23-3554-4184-9413-949790123C7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9.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Cumumlative DCF at 10% Discount Rate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'V4.1_Project_NPV Calculations'!$C$5:$M$5</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'V4.1_Project_NPV Calculations'!$C$9:$M$9</c:f>
              <c:numCache>
                <c:formatCode>0.00</c:formatCode>
                <c:ptCount val="11"/>
                <c:pt idx="0">
                  <c:v>-50</c:v>
                </c:pt>
                <c:pt idx="1">
                  <c:v>-40.909090909090907</c:v>
                </c:pt>
                <c:pt idx="2">
                  <c:v>-31.818181818181817</c:v>
                </c:pt>
                <c:pt idx="3">
                  <c:v>-22.051089406461308</c:v>
                </c:pt>
                <c:pt idx="4">
                  <c:v>-11.805887575985251</c:v>
                </c:pt>
                <c:pt idx="5">
                  <c:v>-1.871146407038772</c:v>
                </c:pt>
                <c:pt idx="6">
                  <c:v>6.5959625437678859</c:v>
                </c:pt>
                <c:pt idx="7">
                  <c:v>12.753859962536364</c:v>
                </c:pt>
                <c:pt idx="8">
                  <c:v>21.15099280631156</c:v>
                </c:pt>
                <c:pt idx="9">
                  <c:v>26.66426184515386</c:v>
                </c:pt>
                <c:pt idx="10">
                  <c:v>31.676324607737769</c:v>
                </c:pt>
              </c:numCache>
            </c:numRef>
          </c:yVal>
          <c:smooth val="0"/>
          <c:extLst>
            <c:ext xmlns:c16="http://schemas.microsoft.com/office/drawing/2014/chart" uri="{C3380CC4-5D6E-409C-BE32-E72D297353CC}">
              <c16:uniqueId val="{00000000-E6FE-4612-9257-8803C0E13270}"/>
            </c:ext>
          </c:extLst>
        </c:ser>
        <c:dLbls>
          <c:showLegendKey val="0"/>
          <c:showVal val="0"/>
          <c:showCatName val="0"/>
          <c:showSerName val="0"/>
          <c:showPercent val="0"/>
          <c:showBubbleSize val="0"/>
        </c:dLbls>
        <c:axId val="280447088"/>
        <c:axId val="280446104"/>
      </c:scatterChart>
      <c:valAx>
        <c:axId val="2804470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80446104"/>
        <c:crosses val="autoZero"/>
        <c:crossBetween val="midCat"/>
      </c:valAx>
      <c:valAx>
        <c:axId val="28044610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804470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Cumumlative DCF at 10% Discount Rate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'V4.2_IRR using Goal Seek'!$C$6:$M$6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'V4.2_IRR using Goal Seek'!$C$10:$M$10</c:f>
              <c:numCache>
                <c:formatCode>0.00</c:formatCode>
                <c:ptCount val="11"/>
                <c:pt idx="0">
                  <c:v>-50</c:v>
                </c:pt>
                <c:pt idx="1">
                  <c:v>-40.909090909090907</c:v>
                </c:pt>
                <c:pt idx="2">
                  <c:v>-31.818181818181817</c:v>
                </c:pt>
                <c:pt idx="3">
                  <c:v>-22.051089406461308</c:v>
                </c:pt>
                <c:pt idx="4">
                  <c:v>-11.805887575985251</c:v>
                </c:pt>
                <c:pt idx="5">
                  <c:v>-1.871146407038772</c:v>
                </c:pt>
                <c:pt idx="6">
                  <c:v>6.5959625437678859</c:v>
                </c:pt>
                <c:pt idx="7">
                  <c:v>12.753859962536364</c:v>
                </c:pt>
                <c:pt idx="8">
                  <c:v>21.15099280631156</c:v>
                </c:pt>
                <c:pt idx="9">
                  <c:v>26.66426184515386</c:v>
                </c:pt>
                <c:pt idx="10">
                  <c:v>31.676324607737769</c:v>
                </c:pt>
              </c:numCache>
            </c:numRef>
          </c:yVal>
          <c:smooth val="0"/>
          <c:extLst>
            <c:ext xmlns:c16="http://schemas.microsoft.com/office/drawing/2014/chart" uri="{C3380CC4-5D6E-409C-BE32-E72D297353CC}">
              <c16:uniqueId val="{00000000-25AD-452C-83FF-07E981F33CD6}"/>
            </c:ext>
          </c:extLst>
        </c:ser>
        <c:dLbls>
          <c:showLegendKey val="0"/>
          <c:showVal val="0"/>
          <c:showCatName val="0"/>
          <c:showSerName val="0"/>
          <c:showPercent val="0"/>
          <c:showBubbleSize val="0"/>
        </c:dLbls>
        <c:axId val="280447088"/>
        <c:axId val="280446104"/>
      </c:scatterChart>
      <c:valAx>
        <c:axId val="2804470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80446104"/>
        <c:crosses val="autoZero"/>
        <c:crossBetween val="midCat"/>
      </c:valAx>
      <c:valAx>
        <c:axId val="28044610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804470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latin typeface="Times New Roman" panose="02020603050405020304" pitchFamily="18" charset="0"/>
                <a:cs typeface="Times New Roman" panose="02020603050405020304" pitchFamily="18" charset="0"/>
              </a:rPr>
              <a:t>Expansion Project Cumulative</a:t>
            </a:r>
            <a:r>
              <a:rPr lang="en-US" b="1" baseline="0">
                <a:latin typeface="Times New Roman" panose="02020603050405020304" pitchFamily="18" charset="0"/>
                <a:cs typeface="Times New Roman" panose="02020603050405020304" pitchFamily="18" charset="0"/>
              </a:rPr>
              <a:t> Discounted Cash Flow over Time</a:t>
            </a:r>
          </a:p>
          <a:p>
            <a:pPr>
              <a:defRPr sz="1400" b="0" i="0" u="none" strike="noStrike" kern="1200" spc="0" baseline="0">
                <a:solidFill>
                  <a:schemeClr val="tx1">
                    <a:lumMod val="65000"/>
                    <a:lumOff val="35000"/>
                  </a:schemeClr>
                </a:solidFill>
                <a:latin typeface="+mn-lt"/>
                <a:ea typeface="+mn-ea"/>
                <a:cs typeface="+mn-cs"/>
              </a:defRPr>
            </a:pPr>
            <a:r>
              <a:rPr lang="en-US" baseline="0">
                <a:latin typeface="Times New Roman" panose="02020603050405020304" pitchFamily="18" charset="0"/>
                <a:cs typeface="Times New Roman" panose="02020603050405020304" pitchFamily="18" charset="0"/>
              </a:rPr>
              <a:t>(Discounted at 7.7%)</a:t>
            </a:r>
            <a:endParaRPr lang="en-US">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'V5.1_Project Financal Model'!$D$17:$S$17</c:f>
              <c:numCache>
                <c:formatCode>General</c:formatCode>
                <c:ptCount val="1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numCache>
            </c:numRef>
          </c:xVal>
          <c:yVal>
            <c:numRef>
              <c:f>'V5.1_Project Financal Model'!$D$33:$S$33</c:f>
              <c:numCache>
                <c:formatCode>#,##0</c:formatCode>
                <c:ptCount val="16"/>
                <c:pt idx="0">
                  <c:v>-4750000</c:v>
                </c:pt>
                <c:pt idx="1">
                  <c:v>-4662256.2674094709</c:v>
                </c:pt>
                <c:pt idx="2">
                  <c:v>-4294561.3481514817</c:v>
                </c:pt>
                <c:pt idx="3">
                  <c:v>-3687393.9064449812</c:v>
                </c:pt>
                <c:pt idx="4">
                  <c:v>-2876875.5469783135</c:v>
                </c:pt>
                <c:pt idx="5">
                  <c:v>-1895186.9224291365</c:v>
                </c:pt>
                <c:pt idx="6">
                  <c:v>-983684.02126926929</c:v>
                </c:pt>
                <c:pt idx="7">
                  <c:v>-137348.92269929056</c:v>
                </c:pt>
                <c:pt idx="8">
                  <c:v>648477.5383684705</c:v>
                </c:pt>
                <c:pt idx="9">
                  <c:v>1378121.4205112387</c:v>
                </c:pt>
                <c:pt idx="10">
                  <c:v>2055599.4912101878</c:v>
                </c:pt>
                <c:pt idx="11">
                  <c:v>2684641.3395843278</c:v>
                </c:pt>
                <c:pt idx="12">
                  <c:v>3268709.908176844</c:v>
                </c:pt>
                <c:pt idx="13">
                  <c:v>3811020.5568235628</c:v>
                </c:pt>
                <c:pt idx="14">
                  <c:v>4314558.7635521786</c:v>
                </c:pt>
                <c:pt idx="15">
                  <c:v>4782096.5599575788</c:v>
                </c:pt>
              </c:numCache>
            </c:numRef>
          </c:yVal>
          <c:smooth val="0"/>
          <c:extLst>
            <c:ext xmlns:c16="http://schemas.microsoft.com/office/drawing/2014/chart" uri="{C3380CC4-5D6E-409C-BE32-E72D297353CC}">
              <c16:uniqueId val="{00000000-27B9-492E-A182-C14B6E4CC2F9}"/>
            </c:ext>
          </c:extLst>
        </c:ser>
        <c:dLbls>
          <c:showLegendKey val="0"/>
          <c:showVal val="0"/>
          <c:showCatName val="0"/>
          <c:showSerName val="0"/>
          <c:showPercent val="0"/>
          <c:showBubbleSize val="0"/>
        </c:dLbls>
        <c:axId val="553424600"/>
        <c:axId val="553420008"/>
      </c:scatterChart>
      <c:valAx>
        <c:axId val="553424600"/>
        <c:scaling>
          <c:orientation val="minMax"/>
          <c:max val="1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Project Years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53420008"/>
        <c:crosses val="autoZero"/>
        <c:crossBetween val="midCat"/>
        <c:majorUnit val="1"/>
        <c:minorUnit val="0.5"/>
      </c:valAx>
      <c:valAx>
        <c:axId val="5534200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Cumulative</a:t>
                </a:r>
                <a:r>
                  <a:rPr lang="en-US" baseline="0"/>
                  <a:t> DCF (USD)</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5342460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Project Cumulative DCF (USD) over Time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'V6.1_Tornado_Diagram Input'!$D$18:$N$18</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'V6.1_Tornado_Diagram Input'!$D$34:$N$34</c:f>
              <c:numCache>
                <c:formatCode>#,##0</c:formatCode>
                <c:ptCount val="11"/>
                <c:pt idx="0">
                  <c:v>-4750000</c:v>
                </c:pt>
                <c:pt idx="1">
                  <c:v>-4662256.2674094709</c:v>
                </c:pt>
                <c:pt idx="2">
                  <c:v>-4294561.3481514817</c:v>
                </c:pt>
                <c:pt idx="3">
                  <c:v>-3687393.9064449812</c:v>
                </c:pt>
                <c:pt idx="4">
                  <c:v>-2876875.5469783135</c:v>
                </c:pt>
                <c:pt idx="5">
                  <c:v>-1895186.9224291365</c:v>
                </c:pt>
                <c:pt idx="6">
                  <c:v>-983684.02126926929</c:v>
                </c:pt>
                <c:pt idx="7">
                  <c:v>-137348.92269929056</c:v>
                </c:pt>
                <c:pt idx="8">
                  <c:v>648477.5383684705</c:v>
                </c:pt>
                <c:pt idx="9">
                  <c:v>1378121.4205112387</c:v>
                </c:pt>
                <c:pt idx="10">
                  <c:v>2055599.4912101878</c:v>
                </c:pt>
              </c:numCache>
            </c:numRef>
          </c:yVal>
          <c:smooth val="0"/>
          <c:extLst>
            <c:ext xmlns:c16="http://schemas.microsoft.com/office/drawing/2014/chart" uri="{C3380CC4-5D6E-409C-BE32-E72D297353CC}">
              <c16:uniqueId val="{00000000-BB26-47C3-8E27-FB76097FEC98}"/>
            </c:ext>
          </c:extLst>
        </c:ser>
        <c:dLbls>
          <c:showLegendKey val="0"/>
          <c:showVal val="0"/>
          <c:showCatName val="0"/>
          <c:showSerName val="0"/>
          <c:showPercent val="0"/>
          <c:showBubbleSize val="0"/>
        </c:dLbls>
        <c:axId val="692179040"/>
        <c:axId val="692181664"/>
      </c:scatterChart>
      <c:valAx>
        <c:axId val="692179040"/>
        <c:scaling>
          <c:orientation val="minMax"/>
          <c:max val="1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Project Year (zero represents the construction 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692181664"/>
        <c:crosses val="autoZero"/>
        <c:crossBetween val="midCat"/>
      </c:valAx>
      <c:valAx>
        <c:axId val="6921816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Cumulative</a:t>
                </a:r>
                <a:r>
                  <a:rPr lang="en-US" baseline="0"/>
                  <a:t> Discounted Cash Flow, USD</a:t>
                </a:r>
              </a:p>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aseline="0"/>
                  <a:t>(7.7% Discount Rate)</a:t>
                </a:r>
                <a:endParaRPr lang="en-US"/>
              </a:p>
            </c:rich>
          </c:tx>
          <c:layout>
            <c:manualLayout>
              <c:xMode val="edge"/>
              <c:yMode val="edge"/>
              <c:x val="1.407884151246983E-2"/>
              <c:y val="0.237213283122218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69217904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991306307545346"/>
          <c:y val="0.1123429677632017"/>
          <c:w val="0.555343348520978"/>
          <c:h val="0.70716429681822179"/>
        </c:manualLayout>
      </c:layout>
      <c:barChart>
        <c:barDir val="bar"/>
        <c:grouping val="clustered"/>
        <c:varyColors val="0"/>
        <c:ser>
          <c:idx val="0"/>
          <c:order val="0"/>
          <c:spPr>
            <a:pattFill prst="openDmnd">
              <a:fgClr>
                <a:srgbClr val="C00000"/>
              </a:fgClr>
              <a:bgClr>
                <a:schemeClr val="bg1"/>
              </a:bgClr>
            </a:pattFill>
            <a:ln>
              <a:solidFill>
                <a:schemeClr val="tx1"/>
              </a:solid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'Tornado Diagram Template'!$B$5:$B$11</c:f>
              <c:strCache>
                <c:ptCount val="7"/>
                <c:pt idx="0">
                  <c:v>DSO (40 - 90 days; Base = 75 days)</c:v>
                </c:pt>
                <c:pt idx="1">
                  <c:v>Taxes as a % of EBITDA (25-45%; Base = 30%)</c:v>
                </c:pt>
                <c:pt idx="2">
                  <c:v>Fixed Asset Turnover (2.7 - 3.5; Base = 3.1)</c:v>
                </c:pt>
                <c:pt idx="3">
                  <c:v>Some other Variable (Low to High; Base = xx)</c:v>
                </c:pt>
                <c:pt idx="4">
                  <c:v>Annual PP&amp;E Expenditure (% of Revenue) (3% - 7%; Base = 5.5%)</c:v>
                </c:pt>
                <c:pt idx="5">
                  <c:v>Projected COGS Margins (50%-80%, Base = 68%)</c:v>
                </c:pt>
                <c:pt idx="6">
                  <c:v>Revenue ACGR (3.0%-12.2%, Base=6.2%)</c:v>
                </c:pt>
              </c:strCache>
            </c:strRef>
          </c:cat>
          <c:val>
            <c:numRef>
              <c:f>'Tornado Diagram Template'!$C$5:$C$11</c:f>
              <c:numCache>
                <c:formatCode>0.0%</c:formatCode>
                <c:ptCount val="7"/>
                <c:pt idx="0">
                  <c:v>0.94985011382119944</c:v>
                </c:pt>
                <c:pt idx="1">
                  <c:v>0.86682524808308792</c:v>
                </c:pt>
                <c:pt idx="2">
                  <c:v>0.84235070836386539</c:v>
                </c:pt>
                <c:pt idx="3">
                  <c:v>0.85</c:v>
                </c:pt>
                <c:pt idx="4">
                  <c:v>0.76103431156127399</c:v>
                </c:pt>
                <c:pt idx="5">
                  <c:v>0.72683426594789735</c:v>
                </c:pt>
                <c:pt idx="6">
                  <c:v>0.68176761685788467</c:v>
                </c:pt>
              </c:numCache>
            </c:numRef>
          </c:val>
          <c:extLst>
            <c:ext xmlns:c16="http://schemas.microsoft.com/office/drawing/2014/chart" uri="{C3380CC4-5D6E-409C-BE32-E72D297353CC}">
              <c16:uniqueId val="{00000000-9BAC-4134-9D2D-BE3449A15725}"/>
            </c:ext>
          </c:extLst>
        </c:ser>
        <c:ser>
          <c:idx val="1"/>
          <c:order val="1"/>
          <c:spPr>
            <a:pattFill prst="pct10">
              <a:fgClr>
                <a:schemeClr val="accent3">
                  <a:lumMod val="50000"/>
                </a:schemeClr>
              </a:fgClr>
              <a:bgClr>
                <a:schemeClr val="bg1"/>
              </a:bgClr>
            </a:pattFill>
            <a:ln>
              <a:solidFill>
                <a:schemeClr val="tx1"/>
              </a:solid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'Tornado Diagram Template'!$B$5:$B$11</c:f>
              <c:strCache>
                <c:ptCount val="7"/>
                <c:pt idx="0">
                  <c:v>DSO (40 - 90 days; Base = 75 days)</c:v>
                </c:pt>
                <c:pt idx="1">
                  <c:v>Taxes as a % of EBITDA (25-45%; Base = 30%)</c:v>
                </c:pt>
                <c:pt idx="2">
                  <c:v>Fixed Asset Turnover (2.7 - 3.5; Base = 3.1)</c:v>
                </c:pt>
                <c:pt idx="3">
                  <c:v>Some other Variable (Low to High; Base = xx)</c:v>
                </c:pt>
                <c:pt idx="4">
                  <c:v>Annual PP&amp;E Expenditure (% of Revenue) (3% - 7%; Base = 5.5%)</c:v>
                </c:pt>
                <c:pt idx="5">
                  <c:v>Projected COGS Margins (50%-80%, Base = 68%)</c:v>
                </c:pt>
                <c:pt idx="6">
                  <c:v>Revenue ACGR (3.0%-12.2%, Base=6.2%)</c:v>
                </c:pt>
              </c:strCache>
            </c:strRef>
          </c:cat>
          <c:val>
            <c:numRef>
              <c:f>'Tornado Diagram Template'!$D$5:$D$11</c:f>
              <c:numCache>
                <c:formatCode>0.0%</c:formatCode>
                <c:ptCount val="7"/>
                <c:pt idx="0">
                  <c:v>1.0169284879396443</c:v>
                </c:pt>
                <c:pt idx="1">
                  <c:v>1.0464737415920233</c:v>
                </c:pt>
                <c:pt idx="2">
                  <c:v>1.0714812094114101</c:v>
                </c:pt>
                <c:pt idx="3">
                  <c:v>1.1000000000000001</c:v>
                </c:pt>
                <c:pt idx="4">
                  <c:v>1.1766471089496979</c:v>
                </c:pt>
                <c:pt idx="5">
                  <c:v>1.247573767417296</c:v>
                </c:pt>
                <c:pt idx="6">
                  <c:v>1.286</c:v>
                </c:pt>
              </c:numCache>
            </c:numRef>
          </c:val>
          <c:extLst>
            <c:ext xmlns:c16="http://schemas.microsoft.com/office/drawing/2014/chart" uri="{C3380CC4-5D6E-409C-BE32-E72D297353CC}">
              <c16:uniqueId val="{00000001-9BAC-4134-9D2D-BE3449A15725}"/>
            </c:ext>
          </c:extLst>
        </c:ser>
        <c:dLbls>
          <c:showLegendKey val="0"/>
          <c:showVal val="0"/>
          <c:showCatName val="0"/>
          <c:showSerName val="0"/>
          <c:showPercent val="0"/>
          <c:showBubbleSize val="0"/>
        </c:dLbls>
        <c:gapWidth val="100"/>
        <c:overlap val="100"/>
        <c:axId val="99843456"/>
        <c:axId val="99853440"/>
      </c:barChart>
      <c:catAx>
        <c:axId val="99843456"/>
        <c:scaling>
          <c:orientation val="minMax"/>
        </c:scaling>
        <c:delete val="0"/>
        <c:axPos val="l"/>
        <c:numFmt formatCode="General" sourceLinked="0"/>
        <c:majorTickMark val="none"/>
        <c:minorTickMark val="none"/>
        <c:tickLblPos val="low"/>
        <c:txPr>
          <a:bodyPr/>
          <a:lstStyle/>
          <a:p>
            <a:pPr>
              <a:defRPr>
                <a:latin typeface="Times New Roman" pitchFamily="18" charset="0"/>
                <a:cs typeface="Times New Roman" pitchFamily="18" charset="0"/>
              </a:defRPr>
            </a:pPr>
            <a:endParaRPr lang="en-US"/>
          </a:p>
        </c:txPr>
        <c:crossAx val="99853440"/>
        <c:crossesAt val="1"/>
        <c:auto val="1"/>
        <c:lblAlgn val="ctr"/>
        <c:lblOffset val="100"/>
        <c:noMultiLvlLbl val="0"/>
      </c:catAx>
      <c:valAx>
        <c:axId val="99853440"/>
        <c:scaling>
          <c:orientation val="minMax"/>
          <c:max val="1.3"/>
          <c:min val="0.5"/>
        </c:scaling>
        <c:delete val="0"/>
        <c:axPos val="b"/>
        <c:numFmt formatCode="0.0%" sourceLinked="1"/>
        <c:majorTickMark val="out"/>
        <c:minorTickMark val="none"/>
        <c:tickLblPos val="low"/>
        <c:spPr>
          <a:ln>
            <a:solidFill>
              <a:srgbClr val="0070C0">
                <a:alpha val="36000"/>
              </a:srgbClr>
            </a:solidFill>
          </a:ln>
        </c:spPr>
        <c:txPr>
          <a:bodyPr/>
          <a:lstStyle/>
          <a:p>
            <a:pPr>
              <a:defRPr>
                <a:latin typeface="Times New Roman" pitchFamily="18" charset="0"/>
                <a:cs typeface="Times New Roman" pitchFamily="18" charset="0"/>
              </a:defRPr>
            </a:pPr>
            <a:endParaRPr lang="en-US"/>
          </a:p>
        </c:txPr>
        <c:crossAx val="99843456"/>
        <c:crosses val="autoZero"/>
        <c:crossBetween val="between"/>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991306307545346"/>
          <c:y val="0.1123429677632017"/>
          <c:w val="0.555343348520978"/>
          <c:h val="0.70716429681822179"/>
        </c:manualLayout>
      </c:layout>
      <c:barChart>
        <c:barDir val="bar"/>
        <c:grouping val="clustered"/>
        <c:varyColors val="0"/>
        <c:ser>
          <c:idx val="0"/>
          <c:order val="0"/>
          <c:spPr>
            <a:pattFill prst="openDmnd">
              <a:fgClr>
                <a:srgbClr val="C00000"/>
              </a:fgClr>
              <a:bgClr>
                <a:schemeClr val="bg1"/>
              </a:bgClr>
            </a:pattFill>
            <a:ln>
              <a:solidFill>
                <a:schemeClr val="tx1"/>
              </a:solid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'V6.2_Tornado_Diagram_Graphic'!$B$18:$B$24</c:f>
              <c:strCache>
                <c:ptCount val="7"/>
                <c:pt idx="0">
                  <c:v>Maintenance: (+/-10% of Base case; Base = 5% of Cap.)</c:v>
                </c:pt>
                <c:pt idx="1">
                  <c:v>SG&amp;A Margin: (+/-10% of Base case; Base = 5% of Cap.)</c:v>
                </c:pt>
                <c:pt idx="2">
                  <c:v>Hurdle Rate above WACC (0% - 2%; Base=1%)</c:v>
                </c:pt>
                <c:pt idx="3">
                  <c:v>Capital (+/-10%; Base=$4.75 million)</c:v>
                </c:pt>
                <c:pt idx="4">
                  <c:v>Years to max Sales: (4 to 7 years; base=5)</c:v>
                </c:pt>
                <c:pt idx="5">
                  <c:v>Projected Revenue Increase (+/-20% of Base case, Base=20%)</c:v>
                </c:pt>
                <c:pt idx="6">
                  <c:v>COGS Margin: (+/-10% of Base; Base = 79.1%)</c:v>
                </c:pt>
              </c:strCache>
            </c:strRef>
          </c:cat>
          <c:val>
            <c:numRef>
              <c:f>'V6.2_Tornado_Diagram_Graphic'!$C$18:$C$24</c:f>
              <c:numCache>
                <c:formatCode>0.0%</c:formatCode>
                <c:ptCount val="7"/>
                <c:pt idx="0">
                  <c:v>0.9214129170999027</c:v>
                </c:pt>
                <c:pt idx="1">
                  <c:v>0.89388241763703724</c:v>
                </c:pt>
                <c:pt idx="2">
                  <c:v>0.81799247513278095</c:v>
                </c:pt>
                <c:pt idx="3">
                  <c:v>0.690336775063909</c:v>
                </c:pt>
                <c:pt idx="4">
                  <c:v>0.39642624802319848</c:v>
                </c:pt>
                <c:pt idx="5">
                  <c:v>0.18067355012781869</c:v>
                </c:pt>
                <c:pt idx="6">
                  <c:v>-0.95206994532799782</c:v>
                </c:pt>
              </c:numCache>
            </c:numRef>
          </c:val>
          <c:extLst>
            <c:ext xmlns:c16="http://schemas.microsoft.com/office/drawing/2014/chart" uri="{C3380CC4-5D6E-409C-BE32-E72D297353CC}">
              <c16:uniqueId val="{00000000-E239-490E-A8A4-A7D295DB15ED}"/>
            </c:ext>
          </c:extLst>
        </c:ser>
        <c:ser>
          <c:idx val="1"/>
          <c:order val="1"/>
          <c:spPr>
            <a:pattFill prst="pct10">
              <a:fgClr>
                <a:schemeClr val="accent3">
                  <a:lumMod val="50000"/>
                </a:schemeClr>
              </a:fgClr>
              <a:bgClr>
                <a:schemeClr val="bg1"/>
              </a:bgClr>
            </a:pattFill>
            <a:ln>
              <a:solidFill>
                <a:schemeClr val="tx1"/>
              </a:solid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'V6.2_Tornado_Diagram_Graphic'!$B$18:$B$24</c:f>
              <c:strCache>
                <c:ptCount val="7"/>
                <c:pt idx="0">
                  <c:v>Maintenance: (+/-10% of Base case; Base = 5% of Cap.)</c:v>
                </c:pt>
                <c:pt idx="1">
                  <c:v>SG&amp;A Margin: (+/-10% of Base case; Base = 5% of Cap.)</c:v>
                </c:pt>
                <c:pt idx="2">
                  <c:v>Hurdle Rate above WACC (0% - 2%; Base=1%)</c:v>
                </c:pt>
                <c:pt idx="3">
                  <c:v>Capital (+/-10%; Base=$4.75 million)</c:v>
                </c:pt>
                <c:pt idx="4">
                  <c:v>Years to max Sales: (4 to 7 years; base=5)</c:v>
                </c:pt>
                <c:pt idx="5">
                  <c:v>Projected Revenue Increase (+/-20% of Base case, Base=20%)</c:v>
                </c:pt>
                <c:pt idx="6">
                  <c:v>COGS Margin: (+/-10% of Base; Base = 79.1%)</c:v>
                </c:pt>
              </c:strCache>
            </c:strRef>
          </c:cat>
          <c:val>
            <c:numRef>
              <c:f>'V6.2_Tornado_Diagram_Graphic'!$D$18:$D$24</c:f>
              <c:numCache>
                <c:formatCode>0.0%</c:formatCode>
                <c:ptCount val="7"/>
                <c:pt idx="0">
                  <c:v>1.0785870829000981</c:v>
                </c:pt>
                <c:pt idx="1">
                  <c:v>1.1061175823629636</c:v>
                </c:pt>
                <c:pt idx="2">
                  <c:v>1.196184823686846</c:v>
                </c:pt>
                <c:pt idx="3">
                  <c:v>1.3096632249360904</c:v>
                </c:pt>
                <c:pt idx="4">
                  <c:v>1.3241190938184237</c:v>
                </c:pt>
                <c:pt idx="5">
                  <c:v>1.8193264498721808</c:v>
                </c:pt>
                <c:pt idx="6">
                  <c:v>2.9520699453279979</c:v>
                </c:pt>
              </c:numCache>
            </c:numRef>
          </c:val>
          <c:extLst>
            <c:ext xmlns:c16="http://schemas.microsoft.com/office/drawing/2014/chart" uri="{C3380CC4-5D6E-409C-BE32-E72D297353CC}">
              <c16:uniqueId val="{00000001-E239-490E-A8A4-A7D295DB15ED}"/>
            </c:ext>
          </c:extLst>
        </c:ser>
        <c:dLbls>
          <c:showLegendKey val="0"/>
          <c:showVal val="0"/>
          <c:showCatName val="0"/>
          <c:showSerName val="0"/>
          <c:showPercent val="0"/>
          <c:showBubbleSize val="0"/>
        </c:dLbls>
        <c:gapWidth val="100"/>
        <c:overlap val="100"/>
        <c:axId val="99843456"/>
        <c:axId val="99853440"/>
      </c:barChart>
      <c:catAx>
        <c:axId val="99843456"/>
        <c:scaling>
          <c:orientation val="minMax"/>
        </c:scaling>
        <c:delete val="0"/>
        <c:axPos val="l"/>
        <c:numFmt formatCode="General" sourceLinked="0"/>
        <c:majorTickMark val="none"/>
        <c:minorTickMark val="none"/>
        <c:tickLblPos val="low"/>
        <c:txPr>
          <a:bodyPr/>
          <a:lstStyle/>
          <a:p>
            <a:pPr>
              <a:defRPr>
                <a:latin typeface="Times New Roman" pitchFamily="18" charset="0"/>
                <a:cs typeface="Times New Roman" pitchFamily="18" charset="0"/>
              </a:defRPr>
            </a:pPr>
            <a:endParaRPr lang="en-US"/>
          </a:p>
        </c:txPr>
        <c:crossAx val="99853440"/>
        <c:crossesAt val="1"/>
        <c:auto val="1"/>
        <c:lblAlgn val="ctr"/>
        <c:lblOffset val="100"/>
        <c:noMultiLvlLbl val="0"/>
      </c:catAx>
      <c:valAx>
        <c:axId val="99853440"/>
        <c:scaling>
          <c:orientation val="minMax"/>
        </c:scaling>
        <c:delete val="0"/>
        <c:axPos val="b"/>
        <c:numFmt formatCode="0.0%" sourceLinked="1"/>
        <c:majorTickMark val="out"/>
        <c:minorTickMark val="none"/>
        <c:tickLblPos val="low"/>
        <c:spPr>
          <a:ln>
            <a:solidFill>
              <a:srgbClr val="0070C0">
                <a:alpha val="36000"/>
              </a:srgbClr>
            </a:solidFill>
          </a:ln>
        </c:spPr>
        <c:txPr>
          <a:bodyPr/>
          <a:lstStyle/>
          <a:p>
            <a:pPr>
              <a:defRPr>
                <a:latin typeface="Times New Roman" pitchFamily="18" charset="0"/>
                <a:cs typeface="Times New Roman" pitchFamily="18" charset="0"/>
              </a:defRPr>
            </a:pPr>
            <a:endParaRPr lang="en-US"/>
          </a:p>
        </c:txPr>
        <c:crossAx val="99843456"/>
        <c:crosses val="autoZero"/>
        <c:crossBetween val="between"/>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200" b="1"/>
              <a:t>10-year</a:t>
            </a:r>
            <a:r>
              <a:rPr lang="en-US" sz="1200" b="1" baseline="0"/>
              <a:t> Project NPV (7.7%) vs Revenue Increase Projection</a:t>
            </a:r>
            <a:endParaRPr lang="en-US" sz="1200"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'V6.3_Success_Conditions'!$C$4:$C$6</c:f>
              <c:numCache>
                <c:formatCode>0.0%</c:formatCode>
                <c:ptCount val="3"/>
                <c:pt idx="0">
                  <c:v>0.2</c:v>
                </c:pt>
                <c:pt idx="1">
                  <c:v>0.18</c:v>
                </c:pt>
                <c:pt idx="2">
                  <c:v>0.15117941083649847</c:v>
                </c:pt>
              </c:numCache>
            </c:numRef>
          </c:xVal>
          <c:yVal>
            <c:numRef>
              <c:f>'V6.3_Success_Conditions'!$D$4:$D$6</c:f>
              <c:numCache>
                <c:formatCode>#,##0</c:formatCode>
                <c:ptCount val="3"/>
                <c:pt idx="0">
                  <c:v>2055599.4912101878</c:v>
                </c:pt>
                <c:pt idx="1">
                  <c:v>1213495.9744640347</c:v>
                </c:pt>
                <c:pt idx="2">
                  <c:v>0</c:v>
                </c:pt>
              </c:numCache>
            </c:numRef>
          </c:yVal>
          <c:smooth val="0"/>
          <c:extLst>
            <c:ext xmlns:c16="http://schemas.microsoft.com/office/drawing/2014/chart" uri="{C3380CC4-5D6E-409C-BE32-E72D297353CC}">
              <c16:uniqueId val="{00000000-C890-4CE6-8EF8-D4940A752912}"/>
            </c:ext>
          </c:extLst>
        </c:ser>
        <c:dLbls>
          <c:showLegendKey val="0"/>
          <c:showVal val="0"/>
          <c:showCatName val="0"/>
          <c:showSerName val="0"/>
          <c:showPercent val="0"/>
          <c:showBubbleSize val="0"/>
        </c:dLbls>
        <c:axId val="700759400"/>
        <c:axId val="700757760"/>
      </c:scatterChart>
      <c:valAx>
        <c:axId val="700759400"/>
        <c:scaling>
          <c:orientation val="minMax"/>
          <c:max val="0.2"/>
          <c:min val="0.1500000000000000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Revenue Increase due to expansion as % of Current Revnue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00757760"/>
        <c:crosses val="autoZero"/>
        <c:crossBetween val="midCat"/>
      </c:valAx>
      <c:valAx>
        <c:axId val="7007577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10-Year</a:t>
                </a:r>
                <a:r>
                  <a:rPr lang="en-US" baseline="0"/>
                  <a:t> NPV (7.7%) in USD</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0075940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200" b="1"/>
              <a:t>10-year Project</a:t>
            </a:r>
            <a:r>
              <a:rPr lang="en-US" sz="1200" b="1" baseline="0"/>
              <a:t> NPV (7.7%) vs. COGS Margin</a:t>
            </a:r>
            <a:endParaRPr lang="en-US" sz="1200"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'V6.3_Success_Conditions'!$G$4:$G$6</c:f>
              <c:numCache>
                <c:formatCode>0.0%</c:formatCode>
                <c:ptCount val="3"/>
                <c:pt idx="0">
                  <c:v>0.79100000000000004</c:v>
                </c:pt>
                <c:pt idx="1">
                  <c:v>0.81</c:v>
                </c:pt>
                <c:pt idx="2">
                  <c:v>0.83152108900570609</c:v>
                </c:pt>
              </c:numCache>
            </c:numRef>
          </c:xVal>
          <c:yVal>
            <c:numRef>
              <c:f>'V6.3_Success_Conditions'!$H$4:$H$6</c:f>
              <c:numCache>
                <c:formatCode>#,##0</c:formatCode>
                <c:ptCount val="3"/>
                <c:pt idx="0">
                  <c:v>2055599.4912101878</c:v>
                </c:pt>
                <c:pt idx="1">
                  <c:v>1091746.068428447</c:v>
                </c:pt>
                <c:pt idx="2">
                  <c:v>0</c:v>
                </c:pt>
              </c:numCache>
            </c:numRef>
          </c:yVal>
          <c:smooth val="0"/>
          <c:extLst>
            <c:ext xmlns:c16="http://schemas.microsoft.com/office/drawing/2014/chart" uri="{C3380CC4-5D6E-409C-BE32-E72D297353CC}">
              <c16:uniqueId val="{00000000-3F6B-4AE1-8988-A9482E310E0A}"/>
            </c:ext>
          </c:extLst>
        </c:ser>
        <c:dLbls>
          <c:showLegendKey val="0"/>
          <c:showVal val="0"/>
          <c:showCatName val="0"/>
          <c:showSerName val="0"/>
          <c:showPercent val="0"/>
          <c:showBubbleSize val="0"/>
        </c:dLbls>
        <c:axId val="759125184"/>
        <c:axId val="759123216"/>
      </c:scatterChart>
      <c:valAx>
        <c:axId val="759125184"/>
        <c:scaling>
          <c:orientation val="minMax"/>
          <c:min val="0.79"/>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Product</a:t>
                </a:r>
                <a:r>
                  <a:rPr lang="en-US" baseline="0"/>
                  <a:t> COGS Margin</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59123216"/>
        <c:crosses val="autoZero"/>
        <c:crossBetween val="midCat"/>
      </c:valAx>
      <c:valAx>
        <c:axId val="7591232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Project</a:t>
                </a:r>
                <a:r>
                  <a:rPr lang="en-US" baseline="0"/>
                  <a:t> NPV (7.7%) in USD</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5912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200" b="1"/>
              <a:t>10-year Project</a:t>
            </a:r>
            <a:r>
              <a:rPr lang="en-US" sz="1200" b="1" baseline="0"/>
              <a:t> NPV (7.7%) vs. Years to Max. Revenue</a:t>
            </a:r>
            <a:endParaRPr lang="en-US" sz="1200"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'V6.3_Success_Conditions'!$K$4:$K$6</c:f>
              <c:numCache>
                <c:formatCode>#,##0.0</c:formatCode>
                <c:ptCount val="3"/>
                <c:pt idx="0">
                  <c:v>5</c:v>
                </c:pt>
                <c:pt idx="1">
                  <c:v>6</c:v>
                </c:pt>
                <c:pt idx="2">
                  <c:v>8.4018099605066485</c:v>
                </c:pt>
              </c:numCache>
            </c:numRef>
          </c:xVal>
          <c:yVal>
            <c:numRef>
              <c:f>'V6.3_Success_Conditions'!$L$4:$L$6</c:f>
              <c:numCache>
                <c:formatCode>#,##0</c:formatCode>
                <c:ptCount val="3"/>
                <c:pt idx="0">
                  <c:v>2055599.4912101878</c:v>
                </c:pt>
                <c:pt idx="1">
                  <c:v>1420494.9711079323</c:v>
                </c:pt>
                <c:pt idx="2">
                  <c:v>0</c:v>
                </c:pt>
              </c:numCache>
            </c:numRef>
          </c:yVal>
          <c:smooth val="0"/>
          <c:extLst>
            <c:ext xmlns:c16="http://schemas.microsoft.com/office/drawing/2014/chart" uri="{C3380CC4-5D6E-409C-BE32-E72D297353CC}">
              <c16:uniqueId val="{00000000-5A85-4FC3-BF7D-F2E3B8BFF8A3}"/>
            </c:ext>
          </c:extLst>
        </c:ser>
        <c:dLbls>
          <c:showLegendKey val="0"/>
          <c:showVal val="0"/>
          <c:showCatName val="0"/>
          <c:showSerName val="0"/>
          <c:showPercent val="0"/>
          <c:showBubbleSize val="0"/>
        </c:dLbls>
        <c:axId val="759125184"/>
        <c:axId val="759123216"/>
      </c:scatterChart>
      <c:valAx>
        <c:axId val="759125184"/>
        <c:scaling>
          <c:orientation val="minMax"/>
          <c:max val="8.5"/>
          <c:min val="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Project</a:t>
                </a:r>
                <a:r>
                  <a:rPr lang="en-US" baseline="0"/>
                  <a:t> Years</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59123216"/>
        <c:crosses val="autoZero"/>
        <c:crossBetween val="midCat"/>
      </c:valAx>
      <c:valAx>
        <c:axId val="7591232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Project</a:t>
                </a:r>
                <a:r>
                  <a:rPr lang="en-US" baseline="0"/>
                  <a:t> NPV (7.7%) in USD</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5912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2</xdr:col>
      <xdr:colOff>601980</xdr:colOff>
      <xdr:row>13</xdr:row>
      <xdr:rowOff>135255</xdr:rowOff>
    </xdr:from>
    <xdr:to>
      <xdr:col>9</xdr:col>
      <xdr:colOff>628650</xdr:colOff>
      <xdr:row>29</xdr:row>
      <xdr:rowOff>13335</xdr:rowOff>
    </xdr:to>
    <xdr:graphicFrame macro="">
      <xdr:nvGraphicFramePr>
        <xdr:cNvPr id="5" name="Chart 4">
          <a:extLst>
            <a:ext uri="{FF2B5EF4-FFF2-40B4-BE49-F238E27FC236}">
              <a16:creationId xmlns:a16="http://schemas.microsoft.com/office/drawing/2014/main" id="{1D6B8BC3-DC42-4440-8414-DE19BCD8F78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601980</xdr:colOff>
      <xdr:row>14</xdr:row>
      <xdr:rowOff>135255</xdr:rowOff>
    </xdr:from>
    <xdr:to>
      <xdr:col>9</xdr:col>
      <xdr:colOff>628650</xdr:colOff>
      <xdr:row>30</xdr:row>
      <xdr:rowOff>13335</xdr:rowOff>
    </xdr:to>
    <xdr:graphicFrame macro="">
      <xdr:nvGraphicFramePr>
        <xdr:cNvPr id="2" name="Chart 1">
          <a:extLst>
            <a:ext uri="{FF2B5EF4-FFF2-40B4-BE49-F238E27FC236}">
              <a16:creationId xmlns:a16="http://schemas.microsoft.com/office/drawing/2014/main" id="{FF6C6B0D-4548-4B87-B84B-283191FFDF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37</xdr:row>
      <xdr:rowOff>171450</xdr:rowOff>
    </xdr:from>
    <xdr:to>
      <xdr:col>18</xdr:col>
      <xdr:colOff>457200</xdr:colOff>
      <xdr:row>60</xdr:row>
      <xdr:rowOff>165100</xdr:rowOff>
    </xdr:to>
    <xdr:graphicFrame macro="">
      <xdr:nvGraphicFramePr>
        <xdr:cNvPr id="2" name="Chart 1">
          <a:extLst>
            <a:ext uri="{FF2B5EF4-FFF2-40B4-BE49-F238E27FC236}">
              <a16:creationId xmlns:a16="http://schemas.microsoft.com/office/drawing/2014/main" id="{BC9D00C7-8044-47C7-A461-1FF3A28008A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110490</xdr:colOff>
      <xdr:row>37</xdr:row>
      <xdr:rowOff>19050</xdr:rowOff>
    </xdr:from>
    <xdr:to>
      <xdr:col>12</xdr:col>
      <xdr:colOff>104140</xdr:colOff>
      <xdr:row>58</xdr:row>
      <xdr:rowOff>172720</xdr:rowOff>
    </xdr:to>
    <xdr:graphicFrame macro="">
      <xdr:nvGraphicFramePr>
        <xdr:cNvPr id="2" name="Chart 1">
          <a:extLst>
            <a:ext uri="{FF2B5EF4-FFF2-40B4-BE49-F238E27FC236}">
              <a16:creationId xmlns:a16="http://schemas.microsoft.com/office/drawing/2014/main" id="{EFE22A9D-6C72-47F9-8D56-3E0ADB28BE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170182</xdr:colOff>
      <xdr:row>13</xdr:row>
      <xdr:rowOff>5715</xdr:rowOff>
    </xdr:from>
    <xdr:to>
      <xdr:col>10</xdr:col>
      <xdr:colOff>249556</xdr:colOff>
      <xdr:row>41</xdr:row>
      <xdr:rowOff>21590</xdr:rowOff>
    </xdr:to>
    <xdr:graphicFrame macro="">
      <xdr:nvGraphicFramePr>
        <xdr:cNvPr id="2" name="Chart 1">
          <a:extLst>
            <a:ext uri="{FF2B5EF4-FFF2-40B4-BE49-F238E27FC236}">
              <a16:creationId xmlns:a16="http://schemas.microsoft.com/office/drawing/2014/main" id="{90CBA315-D891-4A82-977F-6C1FADC425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2</xdr:col>
      <xdr:colOff>133350</xdr:colOff>
      <xdr:row>41</xdr:row>
      <xdr:rowOff>114300</xdr:rowOff>
    </xdr:from>
    <xdr:ext cx="184731" cy="264560"/>
    <xdr:sp macro="" textlink="">
      <xdr:nvSpPr>
        <xdr:cNvPr id="3" name="TextBox 2">
          <a:extLst>
            <a:ext uri="{FF2B5EF4-FFF2-40B4-BE49-F238E27FC236}">
              <a16:creationId xmlns:a16="http://schemas.microsoft.com/office/drawing/2014/main" id="{EFF82994-0D1F-4DC2-8953-2EC2E65967AA}"/>
            </a:ext>
          </a:extLst>
        </xdr:cNvPr>
        <xdr:cNvSpPr txBox="1"/>
      </xdr:nvSpPr>
      <xdr:spPr>
        <a:xfrm>
          <a:off x="4446270" y="6705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sz="1100"/>
        </a:p>
      </xdr:txBody>
    </xdr:sp>
    <xdr:clientData/>
  </xdr:oneCellAnchor>
</xdr:wsDr>
</file>

<file path=xl/drawings/drawing6.xml><?xml version="1.0" encoding="utf-8"?>
<c:userShapes xmlns:c="http://schemas.openxmlformats.org/drawingml/2006/chart">
  <cdr:relSizeAnchor xmlns:cdr="http://schemas.openxmlformats.org/drawingml/2006/chartDrawing">
    <cdr:from>
      <cdr:x>0.56012</cdr:x>
      <cdr:y>0.01552</cdr:y>
    </cdr:from>
    <cdr:to>
      <cdr:x>0.65396</cdr:x>
      <cdr:y>0.22838</cdr:y>
    </cdr:to>
    <cdr:sp macro="" textlink="">
      <cdr:nvSpPr>
        <cdr:cNvPr id="2" name="TextBox 1"/>
        <cdr:cNvSpPr txBox="1"/>
      </cdr:nvSpPr>
      <cdr:spPr>
        <a:xfrm xmlns:a="http://schemas.openxmlformats.org/drawingml/2006/main">
          <a:off x="5457826" y="66674"/>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0.58379</cdr:x>
      <cdr:y>0.01336</cdr:y>
    </cdr:from>
    <cdr:to>
      <cdr:x>0.90832</cdr:x>
      <cdr:y>0.08793</cdr:y>
    </cdr:to>
    <cdr:sp macro="" textlink="">
      <cdr:nvSpPr>
        <cdr:cNvPr id="3" name="TextBox 2"/>
        <cdr:cNvSpPr txBox="1"/>
      </cdr:nvSpPr>
      <cdr:spPr>
        <a:xfrm xmlns:a="http://schemas.openxmlformats.org/drawingml/2006/main">
          <a:off x="5306683" y="60775"/>
          <a:ext cx="2949985" cy="3392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US" sz="1400" b="1" i="0">
              <a:latin typeface="Times New Roman" pitchFamily="18" charset="0"/>
              <a:cs typeface="Times New Roman" pitchFamily="18" charset="0"/>
            </a:rPr>
            <a:t>EnV Sensitivity Analysis</a:t>
          </a:r>
        </a:p>
      </cdr:txBody>
    </cdr:sp>
  </cdr:relSizeAnchor>
  <cdr:relSizeAnchor xmlns:cdr="http://schemas.openxmlformats.org/drawingml/2006/chartDrawing">
    <cdr:from>
      <cdr:x>0.55242</cdr:x>
      <cdr:y>0.89324</cdr:y>
    </cdr:from>
    <cdr:to>
      <cdr:x>0.85719</cdr:x>
      <cdr:y>0.96862</cdr:y>
    </cdr:to>
    <cdr:sp macro="" textlink="">
      <cdr:nvSpPr>
        <cdr:cNvPr id="4" name="TextBox 3"/>
        <cdr:cNvSpPr txBox="1"/>
      </cdr:nvSpPr>
      <cdr:spPr>
        <a:xfrm xmlns:a="http://schemas.openxmlformats.org/drawingml/2006/main">
          <a:off x="5293415" y="4149130"/>
          <a:ext cx="2920351" cy="35014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a:latin typeface="Times New Roman" pitchFamily="18" charset="0"/>
              <a:cs typeface="Times New Roman" pitchFamily="18" charset="0"/>
            </a:rPr>
            <a:t>Firm's</a:t>
          </a:r>
          <a:r>
            <a:rPr lang="en-US" sz="1200" baseline="0">
              <a:latin typeface="Times New Roman" pitchFamily="18" charset="0"/>
              <a:cs typeface="Times New Roman" pitchFamily="18" charset="0"/>
            </a:rPr>
            <a:t> Enterprise Value</a:t>
          </a:r>
          <a:r>
            <a:rPr lang="en-US" sz="1200">
              <a:latin typeface="Times New Roman" pitchFamily="18" charset="0"/>
              <a:cs typeface="Times New Roman" pitchFamily="18" charset="0"/>
            </a:rPr>
            <a:t> as a % of the Base Case</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26</xdr:row>
      <xdr:rowOff>146520</xdr:rowOff>
    </xdr:from>
    <xdr:to>
      <xdr:col>11</xdr:col>
      <xdr:colOff>79374</xdr:colOff>
      <xdr:row>55</xdr:row>
      <xdr:rowOff>469</xdr:rowOff>
    </xdr:to>
    <xdr:graphicFrame macro="">
      <xdr:nvGraphicFramePr>
        <xdr:cNvPr id="2" name="Chart 1">
          <a:extLst>
            <a:ext uri="{FF2B5EF4-FFF2-40B4-BE49-F238E27FC236}">
              <a16:creationId xmlns:a16="http://schemas.microsoft.com/office/drawing/2014/main" id="{EEE2A84F-88A2-4044-8DFB-B769162E9B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2</xdr:col>
      <xdr:colOff>133350</xdr:colOff>
      <xdr:row>54</xdr:row>
      <xdr:rowOff>114300</xdr:rowOff>
    </xdr:from>
    <xdr:ext cx="184731" cy="264560"/>
    <xdr:sp macro="" textlink="">
      <xdr:nvSpPr>
        <xdr:cNvPr id="3" name="TextBox 2">
          <a:extLst>
            <a:ext uri="{FF2B5EF4-FFF2-40B4-BE49-F238E27FC236}">
              <a16:creationId xmlns:a16="http://schemas.microsoft.com/office/drawing/2014/main" id="{3A4435EF-F76F-432B-B201-257C4E7ABF01}"/>
            </a:ext>
          </a:extLst>
        </xdr:cNvPr>
        <xdr:cNvSpPr txBox="1"/>
      </xdr:nvSpPr>
      <xdr:spPr>
        <a:xfrm>
          <a:off x="4446270" y="9090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sz="1100"/>
        </a:p>
      </xdr:txBody>
    </xdr:sp>
    <xdr:clientData/>
  </xdr:oneCellAnchor>
</xdr:wsDr>
</file>

<file path=xl/drawings/drawing8.xml><?xml version="1.0" encoding="utf-8"?>
<c:userShapes xmlns:c="http://schemas.openxmlformats.org/drawingml/2006/chart">
  <cdr:relSizeAnchor xmlns:cdr="http://schemas.openxmlformats.org/drawingml/2006/chartDrawing">
    <cdr:from>
      <cdr:x>0.56012</cdr:x>
      <cdr:y>0.01552</cdr:y>
    </cdr:from>
    <cdr:to>
      <cdr:x>0.65396</cdr:x>
      <cdr:y>0.22838</cdr:y>
    </cdr:to>
    <cdr:sp macro="" textlink="">
      <cdr:nvSpPr>
        <cdr:cNvPr id="2" name="TextBox 1"/>
        <cdr:cNvSpPr txBox="1"/>
      </cdr:nvSpPr>
      <cdr:spPr>
        <a:xfrm xmlns:a="http://schemas.openxmlformats.org/drawingml/2006/main">
          <a:off x="5457826" y="66674"/>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0.47404</cdr:x>
      <cdr:y>0.00567</cdr:y>
    </cdr:from>
    <cdr:to>
      <cdr:x>0.79857</cdr:x>
      <cdr:y>0.08023</cdr:y>
    </cdr:to>
    <cdr:sp macro="" textlink="">
      <cdr:nvSpPr>
        <cdr:cNvPr id="3" name="TextBox 2"/>
        <cdr:cNvSpPr txBox="1"/>
      </cdr:nvSpPr>
      <cdr:spPr>
        <a:xfrm xmlns:a="http://schemas.openxmlformats.org/drawingml/2006/main">
          <a:off x="4426227" y="25792"/>
          <a:ext cx="3030213" cy="33950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US" sz="1400" b="1" i="0">
              <a:latin typeface="Times New Roman" pitchFamily="18" charset="0"/>
              <a:cs typeface="Times New Roman" pitchFamily="18" charset="0"/>
            </a:rPr>
            <a:t>NPV Sensitivity Analysis</a:t>
          </a:r>
        </a:p>
      </cdr:txBody>
    </cdr:sp>
  </cdr:relSizeAnchor>
  <cdr:relSizeAnchor xmlns:cdr="http://schemas.openxmlformats.org/drawingml/2006/chartDrawing">
    <cdr:from>
      <cdr:x>0.48957</cdr:x>
      <cdr:y>0.89613</cdr:y>
    </cdr:from>
    <cdr:to>
      <cdr:x>0.79434</cdr:x>
      <cdr:y>0.97151</cdr:y>
    </cdr:to>
    <cdr:sp macro="" textlink="">
      <cdr:nvSpPr>
        <cdr:cNvPr id="4" name="TextBox 3"/>
        <cdr:cNvSpPr txBox="1"/>
      </cdr:nvSpPr>
      <cdr:spPr>
        <a:xfrm xmlns:a="http://schemas.openxmlformats.org/drawingml/2006/main">
          <a:off x="4571249" y="4079916"/>
          <a:ext cx="2845709" cy="34319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a:latin typeface="Times New Roman" pitchFamily="18" charset="0"/>
              <a:cs typeface="Times New Roman" pitchFamily="18" charset="0"/>
            </a:rPr>
            <a:t>Project's 10-year NPV as a % of the Base Case</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49530</xdr:colOff>
      <xdr:row>8</xdr:row>
      <xdr:rowOff>108584</xdr:rowOff>
    </xdr:from>
    <xdr:to>
      <xdr:col>9</xdr:col>
      <xdr:colOff>114300</xdr:colOff>
      <xdr:row>25</xdr:row>
      <xdr:rowOff>68579</xdr:rowOff>
    </xdr:to>
    <xdr:graphicFrame macro="">
      <xdr:nvGraphicFramePr>
        <xdr:cNvPr id="2" name="Chart 1">
          <a:extLst>
            <a:ext uri="{FF2B5EF4-FFF2-40B4-BE49-F238E27FC236}">
              <a16:creationId xmlns:a16="http://schemas.microsoft.com/office/drawing/2014/main" id="{6B49E62E-B0F2-4C0A-8BFB-D063FA711C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440054</xdr:colOff>
      <xdr:row>8</xdr:row>
      <xdr:rowOff>93344</xdr:rowOff>
    </xdr:from>
    <xdr:to>
      <xdr:col>17</xdr:col>
      <xdr:colOff>57149</xdr:colOff>
      <xdr:row>25</xdr:row>
      <xdr:rowOff>45719</xdr:rowOff>
    </xdr:to>
    <xdr:graphicFrame macro="">
      <xdr:nvGraphicFramePr>
        <xdr:cNvPr id="3" name="Chart 2">
          <a:extLst>
            <a:ext uri="{FF2B5EF4-FFF2-40B4-BE49-F238E27FC236}">
              <a16:creationId xmlns:a16="http://schemas.microsoft.com/office/drawing/2014/main" id="{7920FDD9-1A0E-40A4-8AB3-D4390820A9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198120</xdr:colOff>
      <xdr:row>26</xdr:row>
      <xdr:rowOff>160020</xdr:rowOff>
    </xdr:from>
    <xdr:to>
      <xdr:col>9</xdr:col>
      <xdr:colOff>455295</xdr:colOff>
      <xdr:row>43</xdr:row>
      <xdr:rowOff>112395</xdr:rowOff>
    </xdr:to>
    <xdr:graphicFrame macro="">
      <xdr:nvGraphicFramePr>
        <xdr:cNvPr id="4" name="Chart 3">
          <a:extLst>
            <a:ext uri="{FF2B5EF4-FFF2-40B4-BE49-F238E27FC236}">
              <a16:creationId xmlns:a16="http://schemas.microsoft.com/office/drawing/2014/main" id="{F8E3D697-FB3F-4A3D-ACA1-97EF9A2CC0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92C28-0809-4B2F-8EC9-AF00F74BE275}">
  <dimension ref="A1:N10"/>
  <sheetViews>
    <sheetView tabSelected="1" zoomScale="90" zoomScaleNormal="90" workbookViewId="0">
      <selection activeCell="A2" sqref="A2"/>
    </sheetView>
  </sheetViews>
  <sheetFormatPr defaultRowHeight="14.1" x14ac:dyDescent="0.5"/>
  <cols>
    <col min="1" max="2" width="8.83984375" style="3"/>
    <col min="3" max="3" width="29.7890625" style="3" customWidth="1"/>
    <col min="4" max="16384" width="8.83984375" style="3"/>
  </cols>
  <sheetData>
    <row r="1" spans="1:14" x14ac:dyDescent="0.5">
      <c r="A1" s="27" t="s">
        <v>77</v>
      </c>
    </row>
    <row r="4" spans="1:14" x14ac:dyDescent="0.5">
      <c r="C4" s="82" t="s">
        <v>29</v>
      </c>
      <c r="D4" s="83"/>
    </row>
    <row r="5" spans="1:14" x14ac:dyDescent="0.5">
      <c r="C5" s="84" t="s">
        <v>78</v>
      </c>
      <c r="D5" s="85">
        <v>1000</v>
      </c>
    </row>
    <row r="6" spans="1:14" x14ac:dyDescent="0.5">
      <c r="C6" s="86" t="s">
        <v>79</v>
      </c>
      <c r="D6" s="87">
        <v>0.1</v>
      </c>
    </row>
    <row r="7" spans="1:14" x14ac:dyDescent="0.5">
      <c r="C7" s="28"/>
    </row>
    <row r="8" spans="1:14" x14ac:dyDescent="0.5">
      <c r="C8" s="88" t="s">
        <v>80</v>
      </c>
      <c r="D8" s="88">
        <v>0</v>
      </c>
      <c r="E8" s="88">
        <v>1</v>
      </c>
      <c r="F8" s="88">
        <v>2</v>
      </c>
      <c r="G8" s="88">
        <v>3</v>
      </c>
      <c r="H8" s="88">
        <v>4</v>
      </c>
      <c r="I8" s="88">
        <v>5</v>
      </c>
      <c r="J8" s="88">
        <v>6</v>
      </c>
      <c r="K8" s="88">
        <v>7</v>
      </c>
      <c r="L8" s="88">
        <v>8</v>
      </c>
      <c r="M8" s="88">
        <v>9</v>
      </c>
      <c r="N8" s="88">
        <v>10</v>
      </c>
    </row>
    <row r="9" spans="1:14" x14ac:dyDescent="0.5">
      <c r="C9" s="89"/>
      <c r="D9" s="89"/>
      <c r="E9" s="89"/>
      <c r="F9" s="89"/>
      <c r="G9" s="89"/>
      <c r="H9" s="89"/>
      <c r="I9" s="89"/>
      <c r="J9" s="89"/>
      <c r="K9" s="89"/>
      <c r="L9" s="89"/>
      <c r="M9" s="89"/>
      <c r="N9" s="89"/>
    </row>
    <row r="10" spans="1:14" x14ac:dyDescent="0.5">
      <c r="C10" s="90" t="s">
        <v>81</v>
      </c>
      <c r="D10" s="91">
        <f>D5</f>
        <v>1000</v>
      </c>
      <c r="E10" s="91">
        <f>D10*(1+$D$6)</f>
        <v>1100</v>
      </c>
      <c r="F10" s="91">
        <f t="shared" ref="F10:N10" si="0">E10*(1+$D$6)</f>
        <v>1210</v>
      </c>
      <c r="G10" s="91">
        <f t="shared" si="0"/>
        <v>1331</v>
      </c>
      <c r="H10" s="91">
        <f t="shared" si="0"/>
        <v>1464.1000000000001</v>
      </c>
      <c r="I10" s="91">
        <f t="shared" si="0"/>
        <v>1610.5100000000002</v>
      </c>
      <c r="J10" s="91">
        <f t="shared" si="0"/>
        <v>1771.5610000000004</v>
      </c>
      <c r="K10" s="91">
        <f t="shared" si="0"/>
        <v>1948.7171000000005</v>
      </c>
      <c r="L10" s="91">
        <f t="shared" si="0"/>
        <v>2143.5888100000006</v>
      </c>
      <c r="M10" s="91">
        <f t="shared" si="0"/>
        <v>2357.9476910000008</v>
      </c>
      <c r="N10" s="91">
        <f t="shared" si="0"/>
        <v>2593.7424601000012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6B33D-25F2-4FEF-AF3D-809C253C5086}">
  <sheetPr>
    <pageSetUpPr fitToPage="1"/>
  </sheetPr>
  <dimension ref="A1:O119"/>
  <sheetViews>
    <sheetView zoomScale="70" zoomScaleNormal="70" workbookViewId="0">
      <selection activeCell="A2" sqref="A2"/>
    </sheetView>
  </sheetViews>
  <sheetFormatPr defaultColWidth="8.68359375" defaultRowHeight="12.6" x14ac:dyDescent="0.45"/>
  <cols>
    <col min="1" max="1" width="8.68359375" style="5"/>
    <col min="2" max="2" width="50.89453125" style="5" bestFit="1" customWidth="1"/>
    <col min="3" max="3" width="8.3671875" style="5" bestFit="1" customWidth="1"/>
    <col min="4" max="4" width="8.3671875" style="6" customWidth="1"/>
    <col min="5" max="5" width="8.3671875" style="5" customWidth="1"/>
    <col min="6" max="7" width="8.68359375" style="5"/>
    <col min="8" max="8" width="8.41796875" style="8" customWidth="1"/>
    <col min="9" max="16384" width="8.68359375" style="5"/>
  </cols>
  <sheetData>
    <row r="1" spans="1:11" ht="15" x14ac:dyDescent="0.5">
      <c r="A1" s="4" t="s">
        <v>43</v>
      </c>
      <c r="F1" s="7"/>
      <c r="G1" s="7"/>
      <c r="I1" s="7"/>
      <c r="J1" s="7"/>
    </row>
    <row r="2" spans="1:11" x14ac:dyDescent="0.45">
      <c r="B2" s="5" t="s">
        <v>4</v>
      </c>
      <c r="D2" s="5"/>
      <c r="E2" s="10"/>
      <c r="H2" s="9"/>
      <c r="I2" s="9"/>
    </row>
    <row r="3" spans="1:11" x14ac:dyDescent="0.45">
      <c r="C3" s="9"/>
      <c r="E3" s="10"/>
      <c r="H3" s="9"/>
      <c r="I3" s="9"/>
    </row>
    <row r="4" spans="1:11" ht="14.1" x14ac:dyDescent="0.5">
      <c r="A4" s="56"/>
      <c r="B4" s="92"/>
      <c r="C4" s="93" t="s">
        <v>59</v>
      </c>
      <c r="D4" s="56"/>
      <c r="E4" s="3"/>
      <c r="H4" s="9"/>
      <c r="I4" s="9"/>
    </row>
    <row r="5" spans="1:11" ht="14.1" x14ac:dyDescent="0.5">
      <c r="A5" s="94"/>
      <c r="B5" s="95" t="s">
        <v>82</v>
      </c>
      <c r="C5" s="96" t="s">
        <v>60</v>
      </c>
      <c r="D5" s="97" t="s">
        <v>61</v>
      </c>
      <c r="E5" s="56" t="s">
        <v>83</v>
      </c>
      <c r="H5" s="9"/>
      <c r="I5" s="9"/>
    </row>
    <row r="6" spans="1:11" ht="14.1" x14ac:dyDescent="0.5">
      <c r="A6" s="98"/>
      <c r="B6" s="15" t="s">
        <v>84</v>
      </c>
      <c r="C6" s="71">
        <v>0.9214129170999027</v>
      </c>
      <c r="D6" s="71">
        <v>1.0785870829000981</v>
      </c>
      <c r="E6" s="99">
        <f t="shared" ref="E6:E12" si="0">D6-C6</f>
        <v>0.15717416580019539</v>
      </c>
      <c r="H6" s="12"/>
    </row>
    <row r="7" spans="1:11" ht="14.1" x14ac:dyDescent="0.5">
      <c r="A7" s="98"/>
      <c r="B7" s="15" t="s">
        <v>67</v>
      </c>
      <c r="C7" s="71">
        <v>0.89388241763703724</v>
      </c>
      <c r="D7" s="71">
        <v>1.1061175823629636</v>
      </c>
      <c r="E7" s="99">
        <f t="shared" si="0"/>
        <v>0.21223516472592641</v>
      </c>
      <c r="H7" s="9"/>
    </row>
    <row r="8" spans="1:11" ht="14.1" x14ac:dyDescent="0.5">
      <c r="A8" s="98"/>
      <c r="B8" s="15" t="s">
        <v>44</v>
      </c>
      <c r="C8" s="71">
        <v>0.81799247513278095</v>
      </c>
      <c r="D8" s="71">
        <v>1.196184823686846</v>
      </c>
      <c r="E8" s="99">
        <f t="shared" si="0"/>
        <v>0.37819234855406503</v>
      </c>
      <c r="H8" s="9"/>
    </row>
    <row r="9" spans="1:11" ht="14.1" x14ac:dyDescent="0.5">
      <c r="A9" s="72"/>
      <c r="B9" s="15" t="s">
        <v>63</v>
      </c>
      <c r="C9" s="71">
        <v>0.690336775063909</v>
      </c>
      <c r="D9" s="71">
        <v>1.3096632249360904</v>
      </c>
      <c r="E9" s="99">
        <f t="shared" si="0"/>
        <v>0.61932644987218144</v>
      </c>
      <c r="H9" s="9"/>
    </row>
    <row r="10" spans="1:11" ht="14.1" x14ac:dyDescent="0.5">
      <c r="A10" s="100"/>
      <c r="B10" s="15" t="s">
        <v>85</v>
      </c>
      <c r="C10" s="71">
        <v>0.39642624802319848</v>
      </c>
      <c r="D10" s="71">
        <v>1.3241190938184237</v>
      </c>
      <c r="E10" s="99">
        <f t="shared" si="0"/>
        <v>0.92769284579522526</v>
      </c>
      <c r="H10" s="9"/>
    </row>
    <row r="11" spans="1:11" ht="14.1" x14ac:dyDescent="0.5">
      <c r="A11" s="98"/>
      <c r="B11" s="15" t="s">
        <v>107</v>
      </c>
      <c r="C11" s="71">
        <v>0.18067355012781869</v>
      </c>
      <c r="D11" s="71">
        <v>1.8193264498721808</v>
      </c>
      <c r="E11" s="99">
        <f t="shared" si="0"/>
        <v>1.6386528997443621</v>
      </c>
      <c r="H11" s="9"/>
    </row>
    <row r="12" spans="1:11" ht="14.1" x14ac:dyDescent="0.5">
      <c r="A12" s="98"/>
      <c r="B12" s="15" t="s">
        <v>66</v>
      </c>
      <c r="C12" s="71">
        <v>-0.95206994532799782</v>
      </c>
      <c r="D12" s="71">
        <v>2.9520699453279979</v>
      </c>
      <c r="E12" s="99">
        <f t="shared" si="0"/>
        <v>3.9041398906559959</v>
      </c>
      <c r="H12" s="9"/>
    </row>
    <row r="13" spans="1:11" x14ac:dyDescent="0.45">
      <c r="C13" s="9"/>
      <c r="E13" s="10"/>
      <c r="H13" s="12"/>
      <c r="K13" s="101"/>
    </row>
    <row r="14" spans="1:11" x14ac:dyDescent="0.45">
      <c r="C14" s="9"/>
      <c r="E14" s="10"/>
      <c r="H14" s="13"/>
      <c r="K14" s="101"/>
    </row>
    <row r="15" spans="1:11" x14ac:dyDescent="0.45">
      <c r="C15" s="9"/>
      <c r="E15" s="10"/>
      <c r="H15" s="12"/>
      <c r="K15" s="101"/>
    </row>
    <row r="16" spans="1:11" x14ac:dyDescent="0.45">
      <c r="C16" s="119"/>
      <c r="D16" s="119"/>
      <c r="E16" s="119"/>
    </row>
    <row r="17" spans="1:15" x14ac:dyDescent="0.45">
      <c r="B17" s="11" t="s">
        <v>6</v>
      </c>
      <c r="C17" s="9" t="s">
        <v>7</v>
      </c>
      <c r="D17" s="9" t="s">
        <v>8</v>
      </c>
      <c r="E17" s="10" t="s">
        <v>9</v>
      </c>
    </row>
    <row r="18" spans="1:15" ht="14.1" x14ac:dyDescent="0.5">
      <c r="B18" s="102" t="s">
        <v>86</v>
      </c>
      <c r="C18" s="48">
        <f>C6</f>
        <v>0.9214129170999027</v>
      </c>
      <c r="D18" s="48">
        <f>D6</f>
        <v>1.0785870829000981</v>
      </c>
      <c r="E18" s="101">
        <f>E6</f>
        <v>0.15717416580019539</v>
      </c>
      <c r="G18" s="7"/>
      <c r="I18" s="7"/>
      <c r="J18" s="7"/>
    </row>
    <row r="19" spans="1:15" ht="14.1" x14ac:dyDescent="0.5">
      <c r="B19" s="102" t="s">
        <v>87</v>
      </c>
      <c r="C19" s="48">
        <f t="shared" ref="C19:E24" si="1">C7</f>
        <v>0.89388241763703724</v>
      </c>
      <c r="D19" s="48">
        <f t="shared" si="1"/>
        <v>1.1061175823629636</v>
      </c>
      <c r="E19" s="101">
        <f t="shared" si="1"/>
        <v>0.21223516472592641</v>
      </c>
      <c r="G19" s="7"/>
      <c r="I19" s="7"/>
      <c r="J19" s="7"/>
    </row>
    <row r="20" spans="1:15" ht="14.1" x14ac:dyDescent="0.5">
      <c r="B20" s="102" t="s">
        <v>88</v>
      </c>
      <c r="C20" s="48">
        <f t="shared" si="1"/>
        <v>0.81799247513278095</v>
      </c>
      <c r="D20" s="48">
        <f t="shared" si="1"/>
        <v>1.196184823686846</v>
      </c>
      <c r="E20" s="101">
        <f t="shared" si="1"/>
        <v>0.37819234855406503</v>
      </c>
      <c r="G20" s="7"/>
      <c r="I20" s="7"/>
      <c r="J20" s="7"/>
    </row>
    <row r="21" spans="1:15" ht="14.1" x14ac:dyDescent="0.5">
      <c r="B21" s="102" t="s">
        <v>89</v>
      </c>
      <c r="C21" s="48">
        <f t="shared" si="1"/>
        <v>0.690336775063909</v>
      </c>
      <c r="D21" s="48">
        <f t="shared" si="1"/>
        <v>1.3096632249360904</v>
      </c>
      <c r="E21" s="101">
        <f t="shared" si="1"/>
        <v>0.61932644987218144</v>
      </c>
      <c r="G21" s="7"/>
      <c r="I21" s="7"/>
      <c r="J21" s="7"/>
    </row>
    <row r="22" spans="1:15" ht="14.1" x14ac:dyDescent="0.5">
      <c r="B22" s="102" t="s">
        <v>90</v>
      </c>
      <c r="C22" s="48">
        <f t="shared" si="1"/>
        <v>0.39642624802319848</v>
      </c>
      <c r="D22" s="48">
        <f t="shared" si="1"/>
        <v>1.3241190938184237</v>
      </c>
      <c r="E22" s="101">
        <f t="shared" si="1"/>
        <v>0.92769284579522526</v>
      </c>
      <c r="G22" s="7"/>
      <c r="I22" s="7"/>
      <c r="J22" s="7"/>
    </row>
    <row r="23" spans="1:15" ht="14.1" x14ac:dyDescent="0.5">
      <c r="B23" s="102" t="s">
        <v>108</v>
      </c>
      <c r="C23" s="48">
        <f t="shared" si="1"/>
        <v>0.18067355012781869</v>
      </c>
      <c r="D23" s="48">
        <f t="shared" si="1"/>
        <v>1.8193264498721808</v>
      </c>
      <c r="E23" s="101">
        <f t="shared" si="1"/>
        <v>1.6386528997443621</v>
      </c>
      <c r="G23" s="7"/>
      <c r="I23" s="7"/>
      <c r="J23" s="7"/>
    </row>
    <row r="24" spans="1:15" ht="14.1" x14ac:dyDescent="0.5">
      <c r="B24" s="102" t="s">
        <v>91</v>
      </c>
      <c r="C24" s="48">
        <f t="shared" si="1"/>
        <v>-0.95206994532799782</v>
      </c>
      <c r="D24" s="48">
        <f t="shared" si="1"/>
        <v>2.9520699453279979</v>
      </c>
      <c r="E24" s="101">
        <f t="shared" si="1"/>
        <v>3.9041398906559959</v>
      </c>
      <c r="G24" s="7"/>
      <c r="I24" s="7"/>
      <c r="J24" s="7"/>
    </row>
    <row r="25" spans="1:15" x14ac:dyDescent="0.45">
      <c r="G25" s="7"/>
      <c r="I25" s="7"/>
      <c r="J25" s="7"/>
    </row>
    <row r="26" spans="1:15" x14ac:dyDescent="0.45">
      <c r="A26" s="51"/>
      <c r="B26" s="51"/>
      <c r="C26" s="51"/>
      <c r="D26" s="103"/>
      <c r="E26" s="51"/>
      <c r="F26" s="51"/>
      <c r="G26" s="104"/>
      <c r="H26" s="105"/>
      <c r="I26" s="104"/>
      <c r="J26" s="104"/>
      <c r="K26" s="51"/>
      <c r="L26" s="51"/>
      <c r="M26" s="51"/>
      <c r="N26" s="51"/>
      <c r="O26" s="51"/>
    </row>
    <row r="27" spans="1:15" x14ac:dyDescent="0.45">
      <c r="A27" s="51"/>
      <c r="B27" s="51"/>
      <c r="C27" s="51"/>
      <c r="D27" s="103"/>
      <c r="E27" s="51"/>
      <c r="F27" s="104"/>
      <c r="G27" s="104"/>
      <c r="H27" s="105"/>
      <c r="I27" s="104"/>
      <c r="J27" s="104"/>
      <c r="K27" s="51"/>
      <c r="L27" s="51"/>
      <c r="M27" s="51"/>
      <c r="N27" s="51"/>
      <c r="O27" s="51"/>
    </row>
    <row r="28" spans="1:15" x14ac:dyDescent="0.45">
      <c r="A28" s="51"/>
      <c r="B28" s="51"/>
      <c r="C28" s="51"/>
      <c r="D28" s="103"/>
      <c r="E28" s="51"/>
      <c r="F28" s="104"/>
      <c r="G28" s="104"/>
      <c r="H28" s="105"/>
      <c r="I28" s="104"/>
      <c r="J28" s="104"/>
      <c r="K28" s="51"/>
      <c r="L28" s="51"/>
      <c r="M28" s="51"/>
      <c r="N28" s="51"/>
      <c r="O28" s="51"/>
    </row>
    <row r="29" spans="1:15" x14ac:dyDescent="0.45">
      <c r="A29" s="51"/>
      <c r="B29" s="51"/>
      <c r="C29" s="51"/>
      <c r="D29" s="103"/>
      <c r="E29" s="51"/>
      <c r="F29" s="104"/>
      <c r="G29" s="104"/>
      <c r="H29" s="105"/>
      <c r="I29" s="104"/>
      <c r="J29" s="104"/>
      <c r="K29" s="51"/>
      <c r="L29" s="51"/>
      <c r="M29" s="51"/>
      <c r="N29" s="51"/>
      <c r="O29" s="51"/>
    </row>
    <row r="30" spans="1:15" x14ac:dyDescent="0.45">
      <c r="A30" s="51"/>
      <c r="B30" s="51"/>
      <c r="C30" s="51"/>
      <c r="D30" s="103"/>
      <c r="E30" s="51"/>
      <c r="F30" s="104"/>
      <c r="G30" s="104"/>
      <c r="H30" s="105"/>
      <c r="I30" s="104"/>
      <c r="J30" s="104"/>
      <c r="K30" s="51"/>
      <c r="L30" s="51"/>
      <c r="M30" s="51"/>
      <c r="N30" s="51"/>
      <c r="O30" s="51"/>
    </row>
    <row r="31" spans="1:15" x14ac:dyDescent="0.45">
      <c r="A31" s="51"/>
      <c r="B31" s="51"/>
      <c r="C31" s="51"/>
      <c r="D31" s="103"/>
      <c r="E31" s="51"/>
      <c r="F31" s="104"/>
      <c r="G31" s="104"/>
      <c r="H31" s="105"/>
      <c r="I31" s="104"/>
      <c r="J31" s="104"/>
      <c r="K31" s="51"/>
      <c r="L31" s="51"/>
      <c r="M31" s="51"/>
      <c r="N31" s="51"/>
      <c r="O31" s="51"/>
    </row>
    <row r="32" spans="1:15" x14ac:dyDescent="0.45">
      <c r="A32" s="51"/>
      <c r="B32" s="51"/>
      <c r="C32" s="51"/>
      <c r="D32" s="103"/>
      <c r="E32" s="51"/>
      <c r="F32" s="104"/>
      <c r="G32" s="104"/>
      <c r="H32" s="105"/>
      <c r="I32" s="104"/>
      <c r="J32" s="104"/>
      <c r="K32" s="51"/>
      <c r="L32" s="51"/>
      <c r="M32" s="51"/>
      <c r="N32" s="51"/>
      <c r="O32" s="51"/>
    </row>
    <row r="33" spans="1:15" x14ac:dyDescent="0.45">
      <c r="A33" s="51"/>
      <c r="B33" s="51"/>
      <c r="C33" s="51"/>
      <c r="D33" s="103"/>
      <c r="E33" s="51"/>
      <c r="F33" s="104"/>
      <c r="G33" s="104"/>
      <c r="H33" s="105"/>
      <c r="I33" s="104"/>
      <c r="J33" s="104"/>
      <c r="K33" s="51"/>
      <c r="L33" s="51"/>
      <c r="M33" s="51"/>
      <c r="N33" s="51"/>
      <c r="O33" s="51"/>
    </row>
    <row r="34" spans="1:15" x14ac:dyDescent="0.45">
      <c r="A34" s="51"/>
      <c r="B34" s="51"/>
      <c r="C34" s="51"/>
      <c r="D34" s="103"/>
      <c r="E34" s="51"/>
      <c r="F34" s="104"/>
      <c r="G34" s="104"/>
      <c r="H34" s="105"/>
      <c r="I34" s="104"/>
      <c r="J34" s="104"/>
      <c r="K34" s="51"/>
      <c r="L34" s="51"/>
      <c r="M34" s="51"/>
      <c r="N34" s="51"/>
      <c r="O34" s="51"/>
    </row>
    <row r="35" spans="1:15" x14ac:dyDescent="0.45">
      <c r="A35" s="51"/>
      <c r="B35" s="51"/>
      <c r="C35" s="51"/>
      <c r="D35" s="103"/>
      <c r="E35" s="51"/>
      <c r="F35" s="104"/>
      <c r="G35" s="104"/>
      <c r="H35" s="105"/>
      <c r="I35" s="104"/>
      <c r="J35" s="104"/>
      <c r="K35" s="51"/>
      <c r="L35" s="51"/>
      <c r="M35" s="51"/>
      <c r="N35" s="51"/>
      <c r="O35" s="51"/>
    </row>
    <row r="36" spans="1:15" x14ac:dyDescent="0.45">
      <c r="A36" s="51"/>
      <c r="B36" s="51"/>
      <c r="C36" s="51"/>
      <c r="D36" s="103"/>
      <c r="E36" s="51"/>
      <c r="F36" s="104"/>
      <c r="G36" s="104"/>
      <c r="H36" s="105"/>
      <c r="I36" s="104"/>
      <c r="J36" s="104"/>
      <c r="K36" s="51"/>
      <c r="L36" s="51"/>
      <c r="M36" s="51"/>
      <c r="N36" s="51"/>
      <c r="O36" s="51"/>
    </row>
    <row r="37" spans="1:15" x14ac:dyDescent="0.45">
      <c r="A37" s="51"/>
      <c r="B37" s="51"/>
      <c r="C37" s="51"/>
      <c r="D37" s="103"/>
      <c r="E37" s="51"/>
      <c r="F37" s="104"/>
      <c r="G37" s="104"/>
      <c r="H37" s="105"/>
      <c r="I37" s="104"/>
      <c r="J37" s="104"/>
      <c r="K37" s="51"/>
      <c r="L37" s="51"/>
      <c r="M37" s="51"/>
      <c r="N37" s="51"/>
      <c r="O37" s="51"/>
    </row>
    <row r="38" spans="1:15" x14ac:dyDescent="0.45">
      <c r="A38" s="51"/>
      <c r="B38" s="51"/>
      <c r="C38" s="51"/>
      <c r="D38" s="103"/>
      <c r="E38" s="51"/>
      <c r="F38" s="104"/>
      <c r="G38" s="104"/>
      <c r="H38" s="105"/>
      <c r="I38" s="104"/>
      <c r="J38" s="104"/>
      <c r="K38" s="51"/>
      <c r="L38" s="51"/>
      <c r="M38" s="51"/>
      <c r="N38" s="51"/>
      <c r="O38" s="51"/>
    </row>
    <row r="39" spans="1:15" x14ac:dyDescent="0.45">
      <c r="A39" s="51"/>
      <c r="B39" s="51"/>
      <c r="C39" s="51"/>
      <c r="D39" s="103"/>
      <c r="E39" s="51"/>
      <c r="F39" s="104"/>
      <c r="G39" s="104"/>
      <c r="H39" s="105"/>
      <c r="I39" s="104"/>
      <c r="J39" s="104"/>
      <c r="K39" s="51"/>
      <c r="L39" s="51"/>
      <c r="M39" s="51"/>
      <c r="N39" s="51"/>
      <c r="O39" s="51"/>
    </row>
    <row r="40" spans="1:15" x14ac:dyDescent="0.45">
      <c r="A40" s="51"/>
      <c r="B40" s="51"/>
      <c r="C40" s="51"/>
      <c r="D40" s="103"/>
      <c r="E40" s="51"/>
      <c r="F40" s="104"/>
      <c r="G40" s="104"/>
      <c r="H40" s="105"/>
      <c r="I40" s="104"/>
      <c r="J40" s="104"/>
      <c r="K40" s="51"/>
      <c r="L40" s="51"/>
      <c r="M40" s="51"/>
      <c r="N40" s="51"/>
      <c r="O40" s="51"/>
    </row>
    <row r="41" spans="1:15" x14ac:dyDescent="0.45">
      <c r="A41" s="51"/>
      <c r="B41" s="51"/>
      <c r="C41" s="51"/>
      <c r="D41" s="103"/>
      <c r="E41" s="51"/>
      <c r="F41" s="104"/>
      <c r="G41" s="104"/>
      <c r="H41" s="105"/>
      <c r="I41" s="104"/>
      <c r="J41" s="104"/>
      <c r="K41" s="51"/>
      <c r="L41" s="51"/>
      <c r="M41" s="51"/>
      <c r="N41" s="51"/>
      <c r="O41" s="51"/>
    </row>
    <row r="42" spans="1:15" x14ac:dyDescent="0.45">
      <c r="A42" s="51"/>
      <c r="B42" s="51"/>
      <c r="C42" s="51"/>
      <c r="D42" s="103"/>
      <c r="E42" s="51"/>
      <c r="F42" s="104"/>
      <c r="G42" s="104"/>
      <c r="H42" s="105"/>
      <c r="I42" s="104"/>
      <c r="J42" s="104"/>
      <c r="K42" s="51"/>
      <c r="L42" s="51"/>
      <c r="M42" s="51"/>
      <c r="N42" s="51"/>
      <c r="O42" s="51"/>
    </row>
    <row r="43" spans="1:15" x14ac:dyDescent="0.45">
      <c r="A43" s="51"/>
      <c r="B43" s="51"/>
      <c r="C43" s="51"/>
      <c r="D43" s="103"/>
      <c r="E43" s="51"/>
      <c r="F43" s="104"/>
      <c r="G43" s="104"/>
      <c r="H43" s="105"/>
      <c r="I43" s="104"/>
      <c r="J43" s="104"/>
      <c r="K43" s="51"/>
      <c r="L43" s="51"/>
      <c r="M43" s="51"/>
      <c r="N43" s="51"/>
      <c r="O43" s="51"/>
    </row>
    <row r="44" spans="1:15" x14ac:dyDescent="0.45">
      <c r="A44" s="51"/>
      <c r="B44" s="51"/>
      <c r="C44" s="51"/>
      <c r="D44" s="103"/>
      <c r="E44" s="51"/>
      <c r="F44" s="104"/>
      <c r="G44" s="104"/>
      <c r="H44" s="105"/>
      <c r="I44" s="104"/>
      <c r="J44" s="104"/>
      <c r="K44" s="51"/>
      <c r="L44" s="51"/>
      <c r="M44" s="51"/>
      <c r="N44" s="51"/>
      <c r="O44" s="51"/>
    </row>
    <row r="45" spans="1:15" x14ac:dyDescent="0.45">
      <c r="A45" s="51"/>
      <c r="B45" s="51"/>
      <c r="C45" s="51"/>
      <c r="D45" s="103"/>
      <c r="E45" s="51"/>
      <c r="F45" s="104"/>
      <c r="G45" s="104"/>
      <c r="H45" s="105"/>
      <c r="I45" s="104"/>
      <c r="J45" s="104"/>
      <c r="K45" s="51"/>
      <c r="L45" s="51"/>
      <c r="M45" s="51"/>
      <c r="N45" s="51"/>
      <c r="O45" s="51"/>
    </row>
    <row r="46" spans="1:15" x14ac:dyDescent="0.45">
      <c r="A46" s="51"/>
      <c r="B46" s="51"/>
      <c r="C46" s="51"/>
      <c r="D46" s="103"/>
      <c r="E46" s="51"/>
      <c r="F46" s="104"/>
      <c r="G46" s="104"/>
      <c r="H46" s="105"/>
      <c r="I46" s="104"/>
      <c r="J46" s="104"/>
      <c r="K46" s="51"/>
      <c r="L46" s="51"/>
      <c r="M46" s="51"/>
      <c r="N46" s="51"/>
      <c r="O46" s="51"/>
    </row>
    <row r="47" spans="1:15" x14ac:dyDescent="0.45">
      <c r="A47" s="51"/>
      <c r="B47" s="51"/>
      <c r="C47" s="51"/>
      <c r="D47" s="103"/>
      <c r="E47" s="51"/>
      <c r="F47" s="104"/>
      <c r="G47" s="104"/>
      <c r="H47" s="105"/>
      <c r="I47" s="104"/>
      <c r="J47" s="104"/>
      <c r="K47" s="51"/>
      <c r="L47" s="51"/>
      <c r="M47" s="51"/>
      <c r="N47" s="51"/>
      <c r="O47" s="51"/>
    </row>
    <row r="48" spans="1:15" x14ac:dyDescent="0.45">
      <c r="A48" s="51"/>
      <c r="B48" s="51"/>
      <c r="C48" s="51"/>
      <c r="D48" s="103"/>
      <c r="E48" s="51"/>
      <c r="F48" s="104"/>
      <c r="G48" s="104"/>
      <c r="H48" s="105"/>
      <c r="I48" s="104"/>
      <c r="J48" s="104"/>
      <c r="K48" s="51"/>
      <c r="L48" s="51"/>
      <c r="M48" s="51"/>
      <c r="N48" s="51"/>
      <c r="O48" s="51"/>
    </row>
    <row r="49" spans="1:15" x14ac:dyDescent="0.45">
      <c r="A49" s="51"/>
      <c r="B49" s="51"/>
      <c r="C49" s="51"/>
      <c r="D49" s="103"/>
      <c r="E49" s="51"/>
      <c r="F49" s="104"/>
      <c r="G49" s="104"/>
      <c r="H49" s="105"/>
      <c r="I49" s="104"/>
      <c r="J49" s="104"/>
      <c r="K49" s="51"/>
      <c r="L49" s="51"/>
      <c r="M49" s="51"/>
      <c r="N49" s="51"/>
      <c r="O49" s="51"/>
    </row>
    <row r="50" spans="1:15" x14ac:dyDescent="0.45">
      <c r="A50" s="51"/>
      <c r="B50" s="51"/>
      <c r="C50" s="51"/>
      <c r="D50" s="103"/>
      <c r="E50" s="51"/>
      <c r="F50" s="104"/>
      <c r="G50" s="104"/>
      <c r="H50" s="105"/>
      <c r="I50" s="104"/>
      <c r="J50" s="104"/>
      <c r="K50" s="51"/>
      <c r="L50" s="51"/>
      <c r="M50" s="51"/>
      <c r="N50" s="51"/>
      <c r="O50" s="51"/>
    </row>
    <row r="51" spans="1:15" x14ac:dyDescent="0.45">
      <c r="A51" s="51"/>
      <c r="B51" s="51"/>
      <c r="C51" s="51"/>
      <c r="D51" s="103"/>
      <c r="E51" s="51"/>
      <c r="F51" s="104"/>
      <c r="G51" s="104"/>
      <c r="H51" s="105"/>
      <c r="I51" s="104"/>
      <c r="J51" s="104"/>
      <c r="K51" s="51"/>
      <c r="L51" s="51"/>
      <c r="M51" s="51"/>
      <c r="N51" s="51"/>
      <c r="O51" s="51"/>
    </row>
    <row r="52" spans="1:15" x14ac:dyDescent="0.45">
      <c r="A52" s="51"/>
      <c r="B52" s="51"/>
      <c r="C52" s="51"/>
      <c r="D52" s="103"/>
      <c r="E52" s="51"/>
      <c r="F52" s="104"/>
      <c r="G52" s="104"/>
      <c r="H52" s="105"/>
      <c r="I52" s="104"/>
      <c r="J52" s="104"/>
      <c r="K52" s="51"/>
      <c r="L52" s="51"/>
      <c r="M52" s="51"/>
      <c r="N52" s="51"/>
      <c r="O52" s="51"/>
    </row>
    <row r="53" spans="1:15" x14ac:dyDescent="0.45">
      <c r="A53" s="51"/>
      <c r="B53" s="51"/>
      <c r="C53" s="51"/>
      <c r="D53" s="103"/>
      <c r="E53" s="51"/>
      <c r="F53" s="104"/>
      <c r="G53" s="104"/>
      <c r="H53" s="105"/>
      <c r="I53" s="104"/>
      <c r="J53" s="104"/>
      <c r="K53" s="51"/>
      <c r="L53" s="51"/>
      <c r="M53" s="51"/>
      <c r="N53" s="51"/>
      <c r="O53" s="51"/>
    </row>
    <row r="54" spans="1:15" x14ac:dyDescent="0.45">
      <c r="A54" s="51"/>
      <c r="B54" s="51"/>
      <c r="C54" s="51"/>
      <c r="D54" s="103"/>
      <c r="E54" s="51"/>
      <c r="F54" s="104"/>
      <c r="G54" s="104"/>
      <c r="H54" s="105"/>
      <c r="I54" s="104"/>
      <c r="J54" s="104"/>
      <c r="K54" s="51"/>
      <c r="L54" s="51"/>
      <c r="M54" s="51"/>
      <c r="N54" s="51"/>
      <c r="O54" s="51"/>
    </row>
    <row r="55" spans="1:15" x14ac:dyDescent="0.45">
      <c r="A55" s="51"/>
      <c r="B55" s="51"/>
      <c r="C55" s="51"/>
      <c r="D55" s="103"/>
      <c r="E55" s="51"/>
      <c r="F55" s="104"/>
      <c r="G55" s="104"/>
      <c r="H55" s="105"/>
      <c r="I55" s="104"/>
      <c r="J55" s="104"/>
      <c r="K55" s="51"/>
      <c r="L55" s="51"/>
      <c r="M55" s="51"/>
      <c r="N55" s="51"/>
      <c r="O55" s="51"/>
    </row>
    <row r="56" spans="1:15" x14ac:dyDescent="0.45">
      <c r="A56" s="51"/>
      <c r="B56" s="51"/>
      <c r="C56" s="51"/>
      <c r="D56" s="103"/>
      <c r="E56" s="51"/>
      <c r="F56" s="104"/>
      <c r="G56" s="104"/>
      <c r="H56" s="105"/>
      <c r="I56" s="104"/>
      <c r="J56" s="104"/>
      <c r="K56" s="51"/>
      <c r="L56" s="51"/>
      <c r="M56" s="51"/>
      <c r="N56" s="51"/>
      <c r="O56" s="51"/>
    </row>
    <row r="57" spans="1:15" x14ac:dyDescent="0.45">
      <c r="A57" s="51"/>
      <c r="B57" s="51"/>
      <c r="C57" s="51"/>
      <c r="D57" s="103"/>
      <c r="E57" s="51"/>
      <c r="F57" s="104"/>
      <c r="G57" s="104"/>
      <c r="H57" s="105"/>
      <c r="I57" s="104"/>
      <c r="J57" s="104"/>
      <c r="K57" s="51"/>
      <c r="L57" s="51"/>
      <c r="M57" s="51"/>
      <c r="N57" s="51"/>
      <c r="O57" s="51"/>
    </row>
    <row r="58" spans="1:15" x14ac:dyDescent="0.45">
      <c r="A58" s="51"/>
      <c r="B58" s="51"/>
      <c r="C58" s="51"/>
      <c r="D58" s="103"/>
      <c r="E58" s="51"/>
      <c r="F58" s="104"/>
      <c r="G58" s="104"/>
      <c r="H58" s="105"/>
      <c r="I58" s="104"/>
      <c r="J58" s="104"/>
      <c r="K58" s="51"/>
      <c r="L58" s="51"/>
      <c r="M58" s="51"/>
      <c r="N58" s="51"/>
      <c r="O58" s="51"/>
    </row>
    <row r="59" spans="1:15" x14ac:dyDescent="0.45">
      <c r="A59" s="51"/>
      <c r="B59" s="51"/>
      <c r="C59" s="51"/>
      <c r="D59" s="103"/>
      <c r="E59" s="51"/>
      <c r="F59" s="104"/>
      <c r="G59" s="104"/>
      <c r="H59" s="105"/>
      <c r="I59" s="104"/>
      <c r="J59" s="104"/>
      <c r="K59" s="51"/>
      <c r="L59" s="51"/>
      <c r="M59" s="51"/>
      <c r="N59" s="51"/>
      <c r="O59" s="51"/>
    </row>
    <row r="60" spans="1:15" x14ac:dyDescent="0.45">
      <c r="A60" s="51"/>
      <c r="B60" s="51"/>
      <c r="C60" s="51"/>
      <c r="D60" s="103"/>
      <c r="E60" s="51"/>
      <c r="F60" s="104"/>
      <c r="G60" s="104"/>
      <c r="H60" s="105"/>
      <c r="I60" s="104"/>
      <c r="J60" s="104"/>
      <c r="K60" s="51"/>
      <c r="L60" s="51"/>
      <c r="M60" s="51"/>
      <c r="N60" s="51"/>
      <c r="O60" s="51"/>
    </row>
    <row r="61" spans="1:15" x14ac:dyDescent="0.45">
      <c r="A61" s="51"/>
      <c r="B61" s="51"/>
      <c r="C61" s="51"/>
      <c r="D61" s="103"/>
      <c r="E61" s="51"/>
      <c r="F61" s="104"/>
      <c r="G61" s="104"/>
      <c r="H61" s="105"/>
      <c r="I61" s="104"/>
      <c r="J61" s="104"/>
      <c r="K61" s="51"/>
      <c r="L61" s="51"/>
      <c r="M61" s="51"/>
      <c r="N61" s="51"/>
      <c r="O61" s="51"/>
    </row>
    <row r="62" spans="1:15" x14ac:dyDescent="0.45">
      <c r="A62" s="51"/>
      <c r="B62" s="51"/>
      <c r="C62" s="51"/>
      <c r="D62" s="103"/>
      <c r="E62" s="51"/>
      <c r="F62" s="104"/>
      <c r="G62" s="104"/>
      <c r="H62" s="105"/>
      <c r="I62" s="104"/>
      <c r="J62" s="104"/>
      <c r="K62" s="51"/>
      <c r="L62" s="51"/>
      <c r="M62" s="51"/>
      <c r="N62" s="51"/>
      <c r="O62" s="51"/>
    </row>
    <row r="63" spans="1:15" x14ac:dyDescent="0.45">
      <c r="A63" s="51"/>
      <c r="B63" s="51"/>
      <c r="C63" s="51"/>
      <c r="D63" s="103"/>
      <c r="E63" s="51"/>
      <c r="F63" s="104"/>
      <c r="G63" s="104"/>
      <c r="H63" s="105"/>
      <c r="I63" s="104"/>
      <c r="J63" s="104"/>
      <c r="K63" s="51"/>
      <c r="L63" s="51"/>
      <c r="M63" s="51"/>
      <c r="N63" s="51"/>
      <c r="O63" s="51"/>
    </row>
    <row r="64" spans="1:15" x14ac:dyDescent="0.45">
      <c r="F64" s="7"/>
      <c r="G64" s="7"/>
      <c r="I64" s="7"/>
      <c r="J64" s="7"/>
    </row>
    <row r="65" spans="6:10" x14ac:dyDescent="0.45">
      <c r="F65" s="7"/>
      <c r="G65" s="7"/>
      <c r="I65" s="7"/>
      <c r="J65" s="7"/>
    </row>
    <row r="66" spans="6:10" x14ac:dyDescent="0.45">
      <c r="F66" s="7"/>
      <c r="G66" s="7"/>
      <c r="I66" s="7"/>
      <c r="J66" s="7"/>
    </row>
    <row r="67" spans="6:10" x14ac:dyDescent="0.45">
      <c r="F67" s="7"/>
      <c r="G67" s="7"/>
      <c r="I67" s="7"/>
      <c r="J67" s="7"/>
    </row>
    <row r="68" spans="6:10" x14ac:dyDescent="0.45">
      <c r="F68" s="7"/>
      <c r="G68" s="7"/>
      <c r="I68" s="7"/>
      <c r="J68" s="7"/>
    </row>
    <row r="69" spans="6:10" x14ac:dyDescent="0.45">
      <c r="F69" s="7"/>
      <c r="G69" s="7"/>
      <c r="I69" s="7"/>
      <c r="J69" s="7"/>
    </row>
    <row r="70" spans="6:10" x14ac:dyDescent="0.45">
      <c r="F70" s="7"/>
      <c r="G70" s="7"/>
      <c r="I70" s="7"/>
      <c r="J70" s="7"/>
    </row>
    <row r="71" spans="6:10" x14ac:dyDescent="0.45">
      <c r="F71" s="7"/>
      <c r="G71" s="7"/>
      <c r="I71" s="7"/>
      <c r="J71" s="7"/>
    </row>
    <row r="72" spans="6:10" x14ac:dyDescent="0.45">
      <c r="F72" s="7"/>
      <c r="G72" s="7"/>
      <c r="I72" s="7"/>
      <c r="J72" s="7"/>
    </row>
    <row r="73" spans="6:10" x14ac:dyDescent="0.45">
      <c r="F73" s="7"/>
      <c r="G73" s="7"/>
      <c r="I73" s="7"/>
      <c r="J73" s="7"/>
    </row>
    <row r="74" spans="6:10" x14ac:dyDescent="0.45">
      <c r="F74" s="7"/>
      <c r="G74" s="7"/>
      <c r="I74" s="7"/>
      <c r="J74" s="7"/>
    </row>
    <row r="75" spans="6:10" x14ac:dyDescent="0.45">
      <c r="F75" s="7"/>
      <c r="G75" s="7"/>
      <c r="I75" s="7"/>
      <c r="J75" s="7"/>
    </row>
    <row r="76" spans="6:10" x14ac:dyDescent="0.45">
      <c r="F76" s="7"/>
      <c r="G76" s="7"/>
      <c r="I76" s="7"/>
      <c r="J76" s="7"/>
    </row>
    <row r="77" spans="6:10" x14ac:dyDescent="0.45">
      <c r="F77" s="7"/>
      <c r="G77" s="7"/>
      <c r="I77" s="7"/>
      <c r="J77" s="7"/>
    </row>
    <row r="78" spans="6:10" x14ac:dyDescent="0.45">
      <c r="F78" s="7"/>
      <c r="G78" s="7"/>
      <c r="I78" s="7"/>
      <c r="J78" s="7"/>
    </row>
    <row r="79" spans="6:10" x14ac:dyDescent="0.45">
      <c r="F79" s="7"/>
      <c r="G79" s="7"/>
      <c r="I79" s="7"/>
      <c r="J79" s="7"/>
    </row>
    <row r="80" spans="6:10" x14ac:dyDescent="0.45">
      <c r="F80" s="7"/>
      <c r="G80" s="7"/>
      <c r="I80" s="7"/>
      <c r="J80" s="7"/>
    </row>
    <row r="81" spans="6:10" x14ac:dyDescent="0.45">
      <c r="F81" s="7"/>
      <c r="G81" s="7"/>
      <c r="I81" s="7"/>
      <c r="J81" s="7"/>
    </row>
    <row r="82" spans="6:10" x14ac:dyDescent="0.45">
      <c r="F82" s="7"/>
      <c r="G82" s="7"/>
      <c r="I82" s="7"/>
      <c r="J82" s="7"/>
    </row>
    <row r="83" spans="6:10" x14ac:dyDescent="0.45">
      <c r="F83" s="7"/>
      <c r="G83" s="7"/>
      <c r="I83" s="7"/>
      <c r="J83" s="7"/>
    </row>
    <row r="84" spans="6:10" x14ac:dyDescent="0.45">
      <c r="F84" s="7"/>
      <c r="G84" s="7"/>
      <c r="I84" s="7"/>
      <c r="J84" s="7"/>
    </row>
    <row r="85" spans="6:10" x14ac:dyDescent="0.45">
      <c r="F85" s="7"/>
      <c r="G85" s="7"/>
      <c r="I85" s="7"/>
      <c r="J85" s="7"/>
    </row>
    <row r="86" spans="6:10" x14ac:dyDescent="0.45">
      <c r="F86" s="7"/>
      <c r="G86" s="7"/>
      <c r="I86" s="7"/>
      <c r="J86" s="7"/>
    </row>
    <row r="87" spans="6:10" x14ac:dyDescent="0.45">
      <c r="F87" s="7"/>
      <c r="G87" s="7"/>
      <c r="I87" s="7"/>
      <c r="J87" s="7"/>
    </row>
    <row r="88" spans="6:10" x14ac:dyDescent="0.45">
      <c r="F88" s="7"/>
      <c r="G88" s="7"/>
      <c r="I88" s="7"/>
      <c r="J88" s="7"/>
    </row>
    <row r="89" spans="6:10" x14ac:dyDescent="0.45">
      <c r="F89" s="7"/>
      <c r="G89" s="7"/>
      <c r="I89" s="7"/>
      <c r="J89" s="7"/>
    </row>
    <row r="90" spans="6:10" x14ac:dyDescent="0.45">
      <c r="F90" s="7"/>
      <c r="G90" s="7"/>
      <c r="I90" s="7"/>
      <c r="J90" s="7"/>
    </row>
    <row r="91" spans="6:10" x14ac:dyDescent="0.45">
      <c r="F91" s="7"/>
      <c r="G91" s="7"/>
      <c r="I91" s="7"/>
      <c r="J91" s="7"/>
    </row>
    <row r="92" spans="6:10" x14ac:dyDescent="0.45">
      <c r="F92" s="7"/>
      <c r="G92" s="7"/>
      <c r="I92" s="7"/>
      <c r="J92" s="7"/>
    </row>
    <row r="93" spans="6:10" x14ac:dyDescent="0.45">
      <c r="F93" s="7"/>
      <c r="G93" s="7"/>
      <c r="I93" s="7"/>
      <c r="J93" s="7"/>
    </row>
    <row r="94" spans="6:10" x14ac:dyDescent="0.45">
      <c r="F94" s="7"/>
      <c r="G94" s="7"/>
      <c r="I94" s="7"/>
      <c r="J94" s="7"/>
    </row>
    <row r="95" spans="6:10" x14ac:dyDescent="0.45">
      <c r="F95" s="7"/>
      <c r="G95" s="7"/>
      <c r="I95" s="7"/>
      <c r="J95" s="7"/>
    </row>
    <row r="96" spans="6:10" x14ac:dyDescent="0.45">
      <c r="F96" s="7"/>
      <c r="G96" s="7"/>
      <c r="I96" s="7"/>
      <c r="J96" s="7"/>
    </row>
    <row r="97" spans="6:10" x14ac:dyDescent="0.45">
      <c r="F97" s="7"/>
      <c r="G97" s="7"/>
      <c r="I97" s="7"/>
      <c r="J97" s="7"/>
    </row>
    <row r="98" spans="6:10" x14ac:dyDescent="0.45">
      <c r="F98" s="7"/>
      <c r="G98" s="7"/>
      <c r="I98" s="7"/>
      <c r="J98" s="7"/>
    </row>
    <row r="99" spans="6:10" x14ac:dyDescent="0.45">
      <c r="F99" s="7"/>
      <c r="G99" s="7"/>
      <c r="I99" s="7"/>
      <c r="J99" s="7"/>
    </row>
    <row r="100" spans="6:10" x14ac:dyDescent="0.45">
      <c r="F100" s="7"/>
      <c r="G100" s="7"/>
      <c r="I100" s="7"/>
      <c r="J100" s="7"/>
    </row>
    <row r="101" spans="6:10" x14ac:dyDescent="0.45">
      <c r="F101" s="7"/>
      <c r="G101" s="7"/>
      <c r="I101" s="7"/>
      <c r="J101" s="7"/>
    </row>
    <row r="102" spans="6:10" x14ac:dyDescent="0.45">
      <c r="F102" s="7"/>
      <c r="G102" s="7"/>
      <c r="I102" s="7"/>
      <c r="J102" s="7"/>
    </row>
    <row r="103" spans="6:10" x14ac:dyDescent="0.45">
      <c r="F103" s="7"/>
      <c r="G103" s="7"/>
      <c r="I103" s="7"/>
      <c r="J103" s="7"/>
    </row>
    <row r="104" spans="6:10" x14ac:dyDescent="0.45">
      <c r="F104" s="7"/>
      <c r="G104" s="7"/>
      <c r="I104" s="7"/>
      <c r="J104" s="7"/>
    </row>
    <row r="105" spans="6:10" x14ac:dyDescent="0.45">
      <c r="F105" s="7"/>
      <c r="G105" s="7"/>
      <c r="I105" s="7"/>
      <c r="J105" s="7"/>
    </row>
    <row r="106" spans="6:10" x14ac:dyDescent="0.45">
      <c r="F106" s="7"/>
      <c r="G106" s="7"/>
      <c r="I106" s="7"/>
      <c r="J106" s="7"/>
    </row>
    <row r="107" spans="6:10" x14ac:dyDescent="0.45">
      <c r="F107" s="7"/>
      <c r="G107" s="7"/>
      <c r="I107" s="7"/>
      <c r="J107" s="7"/>
    </row>
    <row r="108" spans="6:10" x14ac:dyDescent="0.45">
      <c r="F108" s="7"/>
      <c r="G108" s="7"/>
      <c r="I108" s="7"/>
      <c r="J108" s="7"/>
    </row>
    <row r="109" spans="6:10" x14ac:dyDescent="0.45">
      <c r="F109" s="7"/>
      <c r="G109" s="7"/>
      <c r="I109" s="7"/>
      <c r="J109" s="7"/>
    </row>
    <row r="110" spans="6:10" x14ac:dyDescent="0.45">
      <c r="F110" s="7"/>
      <c r="G110" s="7"/>
      <c r="I110" s="7"/>
      <c r="J110" s="7"/>
    </row>
    <row r="111" spans="6:10" x14ac:dyDescent="0.45">
      <c r="F111" s="7"/>
    </row>
    <row r="112" spans="6:10" x14ac:dyDescent="0.45">
      <c r="F112" s="7"/>
    </row>
    <row r="113" spans="6:6" x14ac:dyDescent="0.45">
      <c r="F113" s="7"/>
    </row>
    <row r="114" spans="6:6" x14ac:dyDescent="0.45">
      <c r="F114" s="7"/>
    </row>
    <row r="115" spans="6:6" x14ac:dyDescent="0.45">
      <c r="F115" s="7"/>
    </row>
    <row r="116" spans="6:6" x14ac:dyDescent="0.45">
      <c r="F116" s="7"/>
    </row>
    <row r="117" spans="6:6" x14ac:dyDescent="0.45">
      <c r="F117" s="7"/>
    </row>
    <row r="118" spans="6:6" x14ac:dyDescent="0.45">
      <c r="F118" s="7"/>
    </row>
    <row r="119" spans="6:6" x14ac:dyDescent="0.45">
      <c r="F119" s="7"/>
    </row>
  </sheetData>
  <mergeCells count="1">
    <mergeCell ref="C16:E16"/>
  </mergeCells>
  <pageMargins left="0.75" right="0.75" top="1" bottom="1" header="0.5" footer="0.5"/>
  <pageSetup scale="80" fitToHeight="3" orientation="landscape" r:id="rId1"/>
  <headerFooter alignWithMargins="0">
    <oddHeader>&amp;C&amp;"Times New Roman,Regular"Venture Method Pro-Forma Cap Table
(&amp;A)</oddHeader>
    <oddFooter>&amp;L&amp;"Times New Roman,Regular"Copyright © 2011 Timothy L Faley&amp;R&amp;"Times New Roman,Regular"Page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BBE45-1CBF-4C64-AE26-720BADB5A247}">
  <dimension ref="A1:S46"/>
  <sheetViews>
    <sheetView workbookViewId="0">
      <selection activeCell="A2" sqref="A2"/>
    </sheetView>
  </sheetViews>
  <sheetFormatPr defaultRowHeight="14.1" x14ac:dyDescent="0.5"/>
  <cols>
    <col min="1" max="16384" width="8.83984375" style="3"/>
  </cols>
  <sheetData>
    <row r="1" spans="1:19" x14ac:dyDescent="0.5">
      <c r="A1" s="27" t="s">
        <v>46</v>
      </c>
    </row>
    <row r="3" spans="1:19" x14ac:dyDescent="0.5">
      <c r="B3" s="1"/>
      <c r="C3" s="2" t="s">
        <v>109</v>
      </c>
      <c r="D3" s="14" t="s">
        <v>47</v>
      </c>
      <c r="E3" s="1"/>
      <c r="F3" s="1"/>
      <c r="G3" s="1" t="s">
        <v>48</v>
      </c>
      <c r="H3" s="14" t="s">
        <v>47</v>
      </c>
      <c r="K3" s="28" t="s">
        <v>49</v>
      </c>
      <c r="L3" s="14" t="s">
        <v>47</v>
      </c>
    </row>
    <row r="4" spans="1:19" x14ac:dyDescent="0.5">
      <c r="B4" s="1"/>
      <c r="C4" s="52">
        <v>0.2</v>
      </c>
      <c r="D4" s="14">
        <v>2055599.4912101878</v>
      </c>
      <c r="E4" s="1"/>
      <c r="F4" s="1"/>
      <c r="G4" s="52">
        <v>0.79100000000000004</v>
      </c>
      <c r="H4" s="14">
        <v>2055599.4912101878</v>
      </c>
      <c r="K4" s="53">
        <v>5</v>
      </c>
      <c r="L4" s="38">
        <v>2055599.4912101878</v>
      </c>
    </row>
    <row r="5" spans="1:19" x14ac:dyDescent="0.5">
      <c r="B5" s="1"/>
      <c r="C5" s="52">
        <v>0.18</v>
      </c>
      <c r="D5" s="14">
        <v>1213495.9744640347</v>
      </c>
      <c r="E5" s="1"/>
      <c r="F5" s="1"/>
      <c r="G5" s="52">
        <v>0.81</v>
      </c>
      <c r="H5" s="14">
        <v>1091746.068428447</v>
      </c>
      <c r="K5" s="53">
        <v>6</v>
      </c>
      <c r="L5" s="38">
        <v>1420494.9711079323</v>
      </c>
    </row>
    <row r="6" spans="1:19" x14ac:dyDescent="0.5">
      <c r="B6" s="1"/>
      <c r="C6" s="52">
        <v>0.15117941083649847</v>
      </c>
      <c r="D6" s="14">
        <v>0</v>
      </c>
      <c r="E6" s="1"/>
      <c r="F6" s="1"/>
      <c r="G6" s="52">
        <v>0.83152108900570609</v>
      </c>
      <c r="H6" s="14">
        <v>0</v>
      </c>
      <c r="K6" s="53">
        <v>8.4018099605066485</v>
      </c>
      <c r="L6" s="38">
        <v>0</v>
      </c>
    </row>
    <row r="8" spans="1:19" x14ac:dyDescent="0.5">
      <c r="A8" s="16"/>
      <c r="B8" s="16"/>
      <c r="C8" s="16"/>
      <c r="D8" s="16"/>
      <c r="E8" s="16"/>
      <c r="F8" s="16"/>
      <c r="G8" s="16"/>
      <c r="H8" s="16"/>
      <c r="I8" s="16"/>
      <c r="J8" s="16"/>
      <c r="K8" s="16"/>
      <c r="L8" s="16"/>
      <c r="M8" s="16"/>
      <c r="N8" s="16"/>
      <c r="O8" s="16"/>
      <c r="P8" s="16"/>
      <c r="Q8" s="16"/>
      <c r="R8" s="16"/>
      <c r="S8" s="16"/>
    </row>
    <row r="9" spans="1:19" x14ac:dyDescent="0.5">
      <c r="A9" s="16"/>
      <c r="B9" s="16"/>
      <c r="C9" s="16"/>
      <c r="D9" s="16"/>
      <c r="E9" s="16"/>
      <c r="F9" s="16"/>
      <c r="G9" s="16"/>
      <c r="H9" s="16"/>
      <c r="I9" s="16"/>
      <c r="J9" s="16"/>
      <c r="K9" s="16"/>
      <c r="L9" s="16"/>
      <c r="M9" s="16"/>
      <c r="N9" s="16"/>
      <c r="O9" s="16"/>
      <c r="P9" s="16"/>
      <c r="Q9" s="16"/>
      <c r="R9" s="16"/>
      <c r="S9" s="16"/>
    </row>
    <row r="10" spans="1:19" x14ac:dyDescent="0.5">
      <c r="A10" s="16"/>
      <c r="B10" s="16"/>
      <c r="C10" s="16"/>
      <c r="D10" s="16"/>
      <c r="E10" s="16"/>
      <c r="F10" s="16"/>
      <c r="G10" s="16"/>
      <c r="H10" s="16"/>
      <c r="I10" s="16"/>
      <c r="J10" s="16"/>
      <c r="K10" s="16"/>
      <c r="L10" s="16"/>
      <c r="M10" s="16"/>
      <c r="N10" s="16"/>
      <c r="O10" s="16"/>
      <c r="P10" s="16"/>
      <c r="Q10" s="16"/>
      <c r="R10" s="16"/>
      <c r="S10" s="16"/>
    </row>
    <row r="11" spans="1:19" x14ac:dyDescent="0.5">
      <c r="A11" s="16"/>
      <c r="B11" s="16"/>
      <c r="C11" s="16"/>
      <c r="D11" s="16"/>
      <c r="E11" s="16"/>
      <c r="F11" s="16"/>
      <c r="G11" s="16"/>
      <c r="H11" s="16"/>
      <c r="I11" s="16"/>
      <c r="J11" s="16"/>
      <c r="K11" s="16"/>
      <c r="L11" s="16"/>
      <c r="M11" s="16"/>
      <c r="N11" s="16"/>
      <c r="O11" s="16"/>
      <c r="P11" s="16"/>
      <c r="Q11" s="16"/>
      <c r="R11" s="16"/>
      <c r="S11" s="16"/>
    </row>
    <row r="12" spans="1:19" x14ac:dyDescent="0.5">
      <c r="A12" s="16"/>
      <c r="B12" s="16"/>
      <c r="C12" s="16"/>
      <c r="D12" s="16"/>
      <c r="E12" s="16"/>
      <c r="F12" s="16"/>
      <c r="G12" s="16"/>
      <c r="H12" s="16"/>
      <c r="I12" s="16"/>
      <c r="J12" s="16"/>
      <c r="K12" s="16"/>
      <c r="L12" s="16"/>
      <c r="M12" s="16"/>
      <c r="N12" s="16"/>
      <c r="O12" s="16"/>
      <c r="P12" s="16"/>
      <c r="Q12" s="16"/>
      <c r="R12" s="16"/>
      <c r="S12" s="16"/>
    </row>
    <row r="13" spans="1:19" x14ac:dyDescent="0.5">
      <c r="A13" s="16"/>
      <c r="B13" s="16"/>
      <c r="C13" s="16"/>
      <c r="D13" s="16"/>
      <c r="E13" s="16"/>
      <c r="F13" s="16"/>
      <c r="G13" s="16"/>
      <c r="H13" s="16"/>
      <c r="I13" s="16"/>
      <c r="J13" s="16"/>
      <c r="K13" s="16"/>
      <c r="L13" s="16"/>
      <c r="M13" s="16"/>
      <c r="N13" s="16"/>
      <c r="O13" s="16"/>
      <c r="P13" s="16"/>
      <c r="Q13" s="16"/>
      <c r="R13" s="16"/>
      <c r="S13" s="16"/>
    </row>
    <row r="14" spans="1:19" x14ac:dyDescent="0.5">
      <c r="A14" s="16"/>
      <c r="B14" s="16"/>
      <c r="C14" s="16"/>
      <c r="D14" s="16"/>
      <c r="E14" s="16"/>
      <c r="F14" s="16"/>
      <c r="G14" s="16"/>
      <c r="H14" s="16"/>
      <c r="I14" s="16"/>
      <c r="J14" s="16"/>
      <c r="K14" s="16"/>
      <c r="L14" s="16"/>
      <c r="M14" s="16"/>
      <c r="N14" s="16"/>
      <c r="O14" s="16"/>
      <c r="P14" s="16"/>
      <c r="Q14" s="16"/>
      <c r="R14" s="16"/>
      <c r="S14" s="16"/>
    </row>
    <row r="15" spans="1:19" x14ac:dyDescent="0.5">
      <c r="A15" s="16"/>
      <c r="B15" s="16"/>
      <c r="C15" s="16"/>
      <c r="D15" s="16"/>
      <c r="E15" s="16"/>
      <c r="F15" s="16"/>
      <c r="G15" s="16"/>
      <c r="H15" s="16"/>
      <c r="I15" s="16"/>
      <c r="J15" s="16"/>
      <c r="K15" s="16"/>
      <c r="L15" s="16"/>
      <c r="M15" s="16"/>
      <c r="N15" s="16"/>
      <c r="O15" s="16"/>
      <c r="P15" s="16"/>
      <c r="Q15" s="16"/>
      <c r="R15" s="16"/>
      <c r="S15" s="16"/>
    </row>
    <row r="16" spans="1:19" x14ac:dyDescent="0.5">
      <c r="A16" s="16"/>
      <c r="B16" s="16"/>
      <c r="C16" s="16"/>
      <c r="D16" s="16"/>
      <c r="E16" s="16"/>
      <c r="F16" s="16"/>
      <c r="G16" s="16"/>
      <c r="H16" s="16"/>
      <c r="I16" s="16"/>
      <c r="J16" s="16"/>
      <c r="K16" s="16"/>
      <c r="L16" s="16"/>
      <c r="M16" s="16"/>
      <c r="N16" s="16"/>
      <c r="O16" s="16"/>
      <c r="P16" s="16"/>
      <c r="Q16" s="16"/>
      <c r="R16" s="16"/>
      <c r="S16" s="16"/>
    </row>
    <row r="17" spans="1:19" x14ac:dyDescent="0.5">
      <c r="A17" s="16"/>
      <c r="B17" s="16"/>
      <c r="C17" s="16"/>
      <c r="D17" s="16"/>
      <c r="E17" s="16"/>
      <c r="F17" s="16"/>
      <c r="G17" s="16"/>
      <c r="H17" s="16"/>
      <c r="I17" s="16"/>
      <c r="J17" s="16"/>
      <c r="K17" s="16"/>
      <c r="L17" s="16"/>
      <c r="M17" s="16"/>
      <c r="N17" s="16"/>
      <c r="O17" s="16"/>
      <c r="P17" s="16"/>
      <c r="Q17" s="16"/>
      <c r="R17" s="16"/>
      <c r="S17" s="16"/>
    </row>
    <row r="18" spans="1:19" x14ac:dyDescent="0.5">
      <c r="A18" s="16"/>
      <c r="B18" s="16"/>
      <c r="C18" s="16"/>
      <c r="D18" s="16"/>
      <c r="E18" s="16"/>
      <c r="F18" s="16"/>
      <c r="G18" s="16"/>
      <c r="H18" s="16"/>
      <c r="I18" s="16"/>
      <c r="J18" s="16"/>
      <c r="K18" s="16"/>
      <c r="L18" s="16"/>
      <c r="M18" s="16"/>
      <c r="N18" s="16"/>
      <c r="O18" s="16"/>
      <c r="P18" s="16"/>
      <c r="Q18" s="16"/>
      <c r="R18" s="16"/>
      <c r="S18" s="16"/>
    </row>
    <row r="19" spans="1:19" x14ac:dyDescent="0.5">
      <c r="A19" s="16"/>
      <c r="B19" s="16"/>
      <c r="C19" s="16"/>
      <c r="D19" s="16"/>
      <c r="E19" s="16"/>
      <c r="F19" s="16"/>
      <c r="G19" s="16"/>
      <c r="H19" s="16"/>
      <c r="I19" s="16"/>
      <c r="J19" s="16"/>
      <c r="K19" s="16"/>
      <c r="L19" s="16"/>
      <c r="M19" s="16"/>
      <c r="N19" s="16"/>
      <c r="O19" s="16"/>
      <c r="P19" s="16"/>
      <c r="Q19" s="16"/>
      <c r="R19" s="16"/>
      <c r="S19" s="16"/>
    </row>
    <row r="20" spans="1:19" x14ac:dyDescent="0.5">
      <c r="A20" s="16"/>
      <c r="B20" s="16"/>
      <c r="C20" s="16"/>
      <c r="D20" s="16"/>
      <c r="E20" s="16"/>
      <c r="F20" s="16"/>
      <c r="G20" s="16"/>
      <c r="H20" s="16"/>
      <c r="I20" s="16"/>
      <c r="J20" s="16"/>
      <c r="K20" s="16"/>
      <c r="L20" s="16"/>
      <c r="M20" s="16"/>
      <c r="N20" s="16"/>
      <c r="O20" s="16"/>
      <c r="P20" s="16"/>
      <c r="Q20" s="16"/>
      <c r="R20" s="16"/>
      <c r="S20" s="16"/>
    </row>
    <row r="21" spans="1:19" x14ac:dyDescent="0.5">
      <c r="A21" s="16"/>
      <c r="B21" s="16"/>
      <c r="C21" s="16"/>
      <c r="D21" s="16"/>
      <c r="E21" s="16"/>
      <c r="F21" s="16"/>
      <c r="G21" s="16"/>
      <c r="H21" s="16"/>
      <c r="I21" s="16"/>
      <c r="J21" s="16"/>
      <c r="K21" s="16"/>
      <c r="L21" s="16"/>
      <c r="M21" s="16"/>
      <c r="N21" s="16"/>
      <c r="O21" s="16"/>
      <c r="P21" s="16"/>
      <c r="Q21" s="16"/>
      <c r="R21" s="16"/>
      <c r="S21" s="16"/>
    </row>
    <row r="22" spans="1:19" x14ac:dyDescent="0.5">
      <c r="A22" s="16"/>
      <c r="B22" s="16"/>
      <c r="C22" s="16"/>
      <c r="D22" s="16"/>
      <c r="E22" s="16"/>
      <c r="F22" s="16"/>
      <c r="G22" s="16"/>
      <c r="H22" s="16"/>
      <c r="I22" s="16"/>
      <c r="J22" s="16"/>
      <c r="K22" s="16"/>
      <c r="L22" s="16"/>
      <c r="M22" s="16"/>
      <c r="N22" s="16"/>
      <c r="O22" s="16"/>
      <c r="P22" s="16"/>
      <c r="Q22" s="16"/>
      <c r="R22" s="16"/>
      <c r="S22" s="16"/>
    </row>
    <row r="23" spans="1:19" x14ac:dyDescent="0.5">
      <c r="A23" s="16"/>
      <c r="B23" s="16"/>
      <c r="C23" s="16"/>
      <c r="D23" s="16"/>
      <c r="E23" s="16"/>
      <c r="F23" s="16"/>
      <c r="G23" s="16"/>
      <c r="H23" s="16"/>
      <c r="I23" s="16"/>
      <c r="J23" s="16"/>
      <c r="K23" s="16"/>
      <c r="L23" s="16"/>
      <c r="M23" s="16"/>
      <c r="N23" s="16"/>
      <c r="O23" s="16"/>
      <c r="P23" s="16"/>
      <c r="Q23" s="16"/>
      <c r="R23" s="16"/>
      <c r="S23" s="16"/>
    </row>
    <row r="24" spans="1:19" x14ac:dyDescent="0.5">
      <c r="A24" s="16"/>
      <c r="B24" s="16"/>
      <c r="C24" s="16"/>
      <c r="D24" s="16"/>
      <c r="E24" s="16"/>
      <c r="F24" s="16"/>
      <c r="G24" s="16"/>
      <c r="H24" s="16"/>
      <c r="I24" s="16"/>
      <c r="J24" s="16"/>
      <c r="K24" s="16"/>
      <c r="L24" s="16"/>
      <c r="M24" s="16"/>
      <c r="N24" s="16"/>
      <c r="O24" s="16"/>
      <c r="P24" s="16"/>
      <c r="Q24" s="16"/>
      <c r="R24" s="16"/>
      <c r="S24" s="16"/>
    </row>
    <row r="25" spans="1:19" x14ac:dyDescent="0.5">
      <c r="A25" s="16"/>
      <c r="B25" s="16"/>
      <c r="C25" s="16"/>
      <c r="D25" s="16"/>
      <c r="E25" s="16"/>
      <c r="F25" s="16"/>
      <c r="G25" s="16"/>
      <c r="H25" s="16"/>
      <c r="I25" s="16"/>
      <c r="J25" s="16"/>
      <c r="K25" s="16"/>
      <c r="L25" s="16"/>
      <c r="M25" s="16"/>
      <c r="N25" s="16"/>
      <c r="O25" s="16"/>
      <c r="P25" s="16"/>
      <c r="Q25" s="16"/>
      <c r="R25" s="16"/>
      <c r="S25" s="16"/>
    </row>
    <row r="26" spans="1:19" x14ac:dyDescent="0.5">
      <c r="A26" s="16"/>
      <c r="B26" s="16"/>
      <c r="C26" s="16"/>
      <c r="D26" s="16"/>
      <c r="E26" s="16"/>
      <c r="F26" s="16"/>
      <c r="G26" s="16"/>
      <c r="H26" s="16"/>
      <c r="I26" s="16"/>
      <c r="J26" s="16"/>
      <c r="K26" s="16"/>
      <c r="L26" s="16"/>
      <c r="M26" s="16"/>
      <c r="N26" s="16"/>
      <c r="O26" s="16"/>
      <c r="P26" s="16"/>
      <c r="Q26" s="16"/>
      <c r="R26" s="16"/>
      <c r="S26" s="16"/>
    </row>
    <row r="27" spans="1:19" x14ac:dyDescent="0.5">
      <c r="A27" s="16"/>
      <c r="B27" s="16"/>
      <c r="C27" s="16"/>
      <c r="D27" s="16"/>
      <c r="E27" s="16"/>
      <c r="F27" s="16"/>
      <c r="G27" s="16"/>
      <c r="H27" s="16"/>
      <c r="I27" s="16"/>
      <c r="J27" s="16"/>
      <c r="K27" s="16"/>
      <c r="L27" s="16"/>
      <c r="M27" s="16"/>
      <c r="N27" s="16"/>
      <c r="O27" s="16"/>
      <c r="P27" s="16"/>
      <c r="Q27" s="16"/>
      <c r="R27" s="16"/>
      <c r="S27" s="16"/>
    </row>
    <row r="28" spans="1:19" x14ac:dyDescent="0.5">
      <c r="A28" s="16"/>
      <c r="B28" s="16"/>
      <c r="C28" s="16"/>
      <c r="D28" s="16"/>
      <c r="E28" s="16"/>
      <c r="F28" s="16"/>
      <c r="G28" s="16"/>
      <c r="H28" s="16"/>
      <c r="I28" s="16"/>
      <c r="J28" s="16"/>
      <c r="K28" s="16"/>
      <c r="L28" s="16"/>
      <c r="M28" s="16"/>
      <c r="N28" s="16"/>
      <c r="O28" s="16"/>
      <c r="P28" s="16"/>
      <c r="Q28" s="16"/>
      <c r="R28" s="16"/>
      <c r="S28" s="16"/>
    </row>
    <row r="29" spans="1:19" x14ac:dyDescent="0.5">
      <c r="A29" s="16"/>
      <c r="B29" s="16"/>
      <c r="C29" s="16"/>
      <c r="D29" s="16"/>
      <c r="E29" s="16"/>
      <c r="F29" s="16"/>
      <c r="G29" s="16"/>
      <c r="H29" s="16"/>
      <c r="I29" s="16"/>
      <c r="J29" s="16"/>
      <c r="K29" s="16"/>
      <c r="L29" s="16"/>
      <c r="M29" s="16"/>
      <c r="N29" s="16"/>
      <c r="O29" s="16"/>
      <c r="P29" s="16"/>
      <c r="Q29" s="16"/>
      <c r="R29" s="16"/>
      <c r="S29" s="16"/>
    </row>
    <row r="30" spans="1:19" x14ac:dyDescent="0.5">
      <c r="A30" s="16"/>
      <c r="B30" s="16"/>
      <c r="C30" s="16"/>
      <c r="D30" s="16"/>
      <c r="E30" s="16"/>
      <c r="F30" s="16"/>
      <c r="G30" s="16"/>
      <c r="H30" s="16"/>
      <c r="I30" s="16"/>
      <c r="J30" s="16"/>
      <c r="K30" s="16"/>
      <c r="L30" s="16"/>
      <c r="M30" s="16"/>
      <c r="N30" s="16"/>
      <c r="O30" s="16"/>
      <c r="P30" s="16"/>
      <c r="Q30" s="16"/>
      <c r="R30" s="16"/>
      <c r="S30" s="16"/>
    </row>
    <row r="31" spans="1:19" x14ac:dyDescent="0.5">
      <c r="A31" s="16"/>
      <c r="B31" s="16"/>
      <c r="C31" s="16"/>
      <c r="D31" s="16"/>
      <c r="E31" s="16"/>
      <c r="F31" s="16"/>
      <c r="G31" s="16"/>
      <c r="H31" s="16"/>
      <c r="I31" s="16"/>
      <c r="J31" s="16"/>
      <c r="K31" s="16"/>
      <c r="L31" s="16"/>
      <c r="M31" s="16"/>
      <c r="N31" s="16"/>
      <c r="O31" s="16"/>
      <c r="P31" s="16"/>
      <c r="Q31" s="16"/>
      <c r="R31" s="16"/>
      <c r="S31" s="16"/>
    </row>
    <row r="32" spans="1:19" x14ac:dyDescent="0.5">
      <c r="A32" s="16"/>
      <c r="B32" s="16"/>
      <c r="C32" s="16"/>
      <c r="D32" s="16"/>
      <c r="E32" s="16"/>
      <c r="F32" s="16"/>
      <c r="G32" s="16"/>
      <c r="H32" s="16"/>
      <c r="I32" s="16"/>
      <c r="J32" s="16"/>
      <c r="K32" s="16"/>
      <c r="L32" s="16"/>
      <c r="M32" s="16"/>
      <c r="N32" s="16"/>
      <c r="O32" s="16"/>
      <c r="P32" s="16"/>
      <c r="Q32" s="16"/>
      <c r="R32" s="16"/>
      <c r="S32" s="16"/>
    </row>
    <row r="33" spans="1:19" x14ac:dyDescent="0.5">
      <c r="A33" s="16"/>
      <c r="B33" s="16"/>
      <c r="C33" s="16"/>
      <c r="D33" s="16"/>
      <c r="E33" s="16"/>
      <c r="F33" s="16"/>
      <c r="G33" s="16"/>
      <c r="H33" s="16"/>
      <c r="I33" s="16"/>
      <c r="J33" s="16"/>
      <c r="K33" s="16"/>
      <c r="L33" s="16"/>
      <c r="M33" s="16"/>
      <c r="N33" s="16"/>
      <c r="O33" s="16"/>
      <c r="P33" s="16"/>
      <c r="Q33" s="16"/>
      <c r="R33" s="16"/>
      <c r="S33" s="16"/>
    </row>
    <row r="34" spans="1:19" x14ac:dyDescent="0.5">
      <c r="A34" s="16"/>
      <c r="B34" s="16"/>
      <c r="C34" s="16"/>
      <c r="D34" s="16"/>
      <c r="E34" s="16"/>
      <c r="F34" s="16"/>
      <c r="G34" s="16"/>
      <c r="H34" s="16"/>
      <c r="I34" s="16"/>
      <c r="J34" s="16"/>
      <c r="K34" s="16"/>
      <c r="L34" s="16"/>
      <c r="M34" s="16"/>
      <c r="N34" s="16"/>
      <c r="O34" s="16"/>
      <c r="P34" s="16"/>
      <c r="Q34" s="16"/>
      <c r="R34" s="16"/>
      <c r="S34" s="16"/>
    </row>
    <row r="35" spans="1:19" x14ac:dyDescent="0.5">
      <c r="A35" s="16"/>
      <c r="B35" s="16"/>
      <c r="C35" s="16"/>
      <c r="D35" s="16"/>
      <c r="E35" s="16"/>
      <c r="F35" s="16"/>
      <c r="G35" s="16"/>
      <c r="H35" s="16"/>
      <c r="I35" s="16"/>
      <c r="J35" s="16"/>
      <c r="K35" s="16"/>
      <c r="L35" s="16"/>
      <c r="M35" s="16"/>
      <c r="N35" s="16"/>
      <c r="O35" s="16"/>
      <c r="P35" s="16"/>
      <c r="Q35" s="16"/>
      <c r="R35" s="16"/>
      <c r="S35" s="16"/>
    </row>
    <row r="36" spans="1:19" x14ac:dyDescent="0.5">
      <c r="A36" s="16"/>
      <c r="B36" s="16"/>
      <c r="C36" s="16"/>
      <c r="D36" s="16"/>
      <c r="E36" s="16"/>
      <c r="F36" s="16"/>
      <c r="G36" s="16"/>
      <c r="H36" s="16"/>
      <c r="I36" s="16"/>
      <c r="J36" s="16"/>
      <c r="K36" s="16"/>
      <c r="L36" s="16"/>
      <c r="M36" s="16"/>
      <c r="N36" s="16"/>
      <c r="O36" s="16"/>
      <c r="P36" s="16"/>
      <c r="Q36" s="16"/>
      <c r="R36" s="16"/>
      <c r="S36" s="16"/>
    </row>
    <row r="37" spans="1:19" x14ac:dyDescent="0.5">
      <c r="A37" s="16"/>
      <c r="B37" s="16"/>
      <c r="C37" s="16"/>
      <c r="D37" s="16"/>
      <c r="E37" s="16"/>
      <c r="F37" s="16"/>
      <c r="G37" s="16"/>
      <c r="H37" s="16"/>
      <c r="I37" s="16"/>
      <c r="J37" s="16"/>
      <c r="K37" s="16"/>
      <c r="L37" s="16"/>
      <c r="M37" s="16"/>
      <c r="N37" s="16"/>
      <c r="O37" s="16"/>
      <c r="P37" s="16"/>
      <c r="Q37" s="16"/>
      <c r="R37" s="16"/>
      <c r="S37" s="16"/>
    </row>
    <row r="38" spans="1:19" x14ac:dyDescent="0.5">
      <c r="A38" s="16"/>
      <c r="B38" s="16"/>
      <c r="C38" s="16"/>
      <c r="D38" s="16"/>
      <c r="E38" s="16"/>
      <c r="F38" s="16"/>
      <c r="G38" s="16"/>
      <c r="H38" s="16"/>
      <c r="I38" s="16"/>
      <c r="J38" s="16"/>
      <c r="K38" s="16"/>
      <c r="L38" s="16"/>
      <c r="M38" s="16"/>
      <c r="N38" s="16"/>
      <c r="O38" s="16"/>
      <c r="P38" s="16"/>
      <c r="Q38" s="16"/>
      <c r="R38" s="16"/>
      <c r="S38" s="16"/>
    </row>
    <row r="39" spans="1:19" x14ac:dyDescent="0.5">
      <c r="A39" s="16"/>
      <c r="B39" s="16"/>
      <c r="C39" s="16"/>
      <c r="D39" s="16"/>
      <c r="E39" s="16"/>
      <c r="F39" s="16"/>
      <c r="G39" s="16"/>
      <c r="H39" s="16"/>
      <c r="I39" s="16"/>
      <c r="J39" s="16"/>
      <c r="K39" s="16"/>
      <c r="L39" s="16"/>
      <c r="M39" s="16"/>
      <c r="N39" s="16"/>
      <c r="O39" s="16"/>
      <c r="P39" s="16"/>
      <c r="Q39" s="16"/>
      <c r="R39" s="16"/>
      <c r="S39" s="16"/>
    </row>
    <row r="40" spans="1:19" x14ac:dyDescent="0.5">
      <c r="A40" s="16"/>
      <c r="B40" s="16"/>
      <c r="C40" s="16"/>
      <c r="D40" s="16"/>
      <c r="E40" s="16"/>
      <c r="F40" s="16"/>
      <c r="G40" s="16"/>
      <c r="H40" s="16"/>
      <c r="I40" s="16"/>
      <c r="J40" s="16"/>
      <c r="K40" s="16"/>
      <c r="L40" s="16"/>
      <c r="M40" s="16"/>
      <c r="N40" s="16"/>
      <c r="O40" s="16"/>
      <c r="P40" s="16"/>
      <c r="Q40" s="16"/>
      <c r="R40" s="16"/>
      <c r="S40" s="16"/>
    </row>
    <row r="41" spans="1:19" x14ac:dyDescent="0.5">
      <c r="A41" s="16"/>
      <c r="B41" s="16"/>
      <c r="C41" s="16"/>
      <c r="D41" s="16"/>
      <c r="E41" s="16"/>
      <c r="F41" s="16"/>
      <c r="G41" s="16"/>
      <c r="H41" s="16"/>
      <c r="I41" s="16"/>
      <c r="J41" s="16"/>
      <c r="K41" s="16"/>
      <c r="L41" s="16"/>
      <c r="M41" s="16"/>
      <c r="N41" s="16"/>
      <c r="O41" s="16"/>
      <c r="P41" s="16"/>
      <c r="Q41" s="16"/>
      <c r="R41" s="16"/>
      <c r="S41" s="16"/>
    </row>
    <row r="42" spans="1:19" x14ac:dyDescent="0.5">
      <c r="A42" s="16"/>
      <c r="B42" s="16"/>
      <c r="C42" s="16"/>
      <c r="D42" s="16"/>
      <c r="E42" s="16"/>
      <c r="F42" s="16"/>
      <c r="G42" s="16"/>
      <c r="H42" s="16"/>
      <c r="I42" s="16"/>
      <c r="J42" s="16"/>
      <c r="K42" s="16"/>
      <c r="L42" s="16"/>
      <c r="M42" s="16"/>
      <c r="N42" s="16"/>
      <c r="O42" s="16"/>
      <c r="P42" s="16"/>
      <c r="Q42" s="16"/>
      <c r="R42" s="16"/>
      <c r="S42" s="16"/>
    </row>
    <row r="43" spans="1:19" x14ac:dyDescent="0.5">
      <c r="A43" s="16"/>
      <c r="B43" s="16"/>
      <c r="C43" s="16"/>
      <c r="D43" s="16"/>
      <c r="E43" s="16"/>
      <c r="F43" s="16"/>
      <c r="G43" s="16"/>
      <c r="H43" s="16"/>
      <c r="I43" s="16"/>
      <c r="J43" s="16"/>
      <c r="K43" s="16"/>
      <c r="L43" s="16"/>
      <c r="M43" s="16"/>
      <c r="N43" s="16"/>
      <c r="O43" s="16"/>
      <c r="P43" s="16"/>
      <c r="Q43" s="16"/>
      <c r="R43" s="16"/>
      <c r="S43" s="16"/>
    </row>
    <row r="44" spans="1:19" x14ac:dyDescent="0.5">
      <c r="A44" s="16"/>
      <c r="B44" s="16"/>
      <c r="C44" s="16"/>
      <c r="D44" s="16"/>
      <c r="E44" s="16"/>
      <c r="F44" s="16"/>
      <c r="G44" s="16"/>
      <c r="H44" s="16"/>
      <c r="I44" s="16"/>
      <c r="J44" s="16"/>
      <c r="K44" s="16"/>
      <c r="L44" s="16"/>
      <c r="M44" s="16"/>
      <c r="N44" s="16"/>
      <c r="O44" s="16"/>
      <c r="P44" s="16"/>
      <c r="Q44" s="16"/>
      <c r="R44" s="16"/>
      <c r="S44" s="16"/>
    </row>
    <row r="45" spans="1:19" x14ac:dyDescent="0.5">
      <c r="A45" s="16"/>
      <c r="B45" s="16"/>
      <c r="C45" s="16"/>
      <c r="D45" s="16"/>
      <c r="E45" s="16"/>
      <c r="F45" s="16"/>
      <c r="G45" s="16"/>
      <c r="H45" s="16"/>
      <c r="I45" s="16"/>
      <c r="J45" s="16"/>
      <c r="K45" s="16"/>
      <c r="L45" s="16"/>
      <c r="M45" s="16"/>
      <c r="N45" s="16"/>
      <c r="O45" s="16"/>
      <c r="P45" s="16"/>
      <c r="Q45" s="16"/>
      <c r="R45" s="16"/>
      <c r="S45" s="16"/>
    </row>
    <row r="46" spans="1:19" x14ac:dyDescent="0.5">
      <c r="A46" s="16"/>
      <c r="B46" s="16"/>
      <c r="C46" s="16"/>
      <c r="D46" s="16"/>
      <c r="E46" s="16"/>
      <c r="F46" s="16"/>
      <c r="G46" s="16"/>
      <c r="H46" s="16"/>
      <c r="I46" s="16"/>
      <c r="J46" s="16"/>
      <c r="K46" s="16"/>
      <c r="L46" s="16"/>
      <c r="M46" s="16"/>
      <c r="N46" s="16"/>
      <c r="O46" s="16"/>
      <c r="P46" s="16"/>
      <c r="Q46" s="16"/>
      <c r="R46" s="16"/>
      <c r="S46" s="16"/>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92375-5434-4719-B5AD-A1271FE5D73E}">
  <dimension ref="A1:Q18"/>
  <sheetViews>
    <sheetView zoomScale="90" zoomScaleNormal="90" workbookViewId="0">
      <selection activeCell="A2" sqref="A2"/>
    </sheetView>
  </sheetViews>
  <sheetFormatPr defaultRowHeight="14.1" x14ac:dyDescent="0.5"/>
  <cols>
    <col min="1" max="2" width="8.83984375" style="3"/>
    <col min="3" max="3" width="18.05078125" style="3" customWidth="1"/>
    <col min="4" max="16384" width="8.83984375" style="3"/>
  </cols>
  <sheetData>
    <row r="1" spans="1:17" x14ac:dyDescent="0.5">
      <c r="A1" s="115" t="s">
        <v>111</v>
      </c>
      <c r="B1" s="19"/>
      <c r="C1" s="19"/>
      <c r="D1" s="19"/>
      <c r="E1" s="19"/>
      <c r="F1" s="19"/>
      <c r="G1" s="19"/>
      <c r="H1" s="19"/>
      <c r="I1" s="19"/>
      <c r="J1" s="19"/>
      <c r="K1" s="19"/>
      <c r="L1" s="19"/>
      <c r="M1" s="19"/>
      <c r="N1" s="19"/>
      <c r="O1" s="19"/>
      <c r="P1" s="19"/>
      <c r="Q1" s="19"/>
    </row>
    <row r="2" spans="1:17" x14ac:dyDescent="0.5">
      <c r="A2" s="115"/>
      <c r="B2" s="19"/>
      <c r="C2" s="19"/>
      <c r="D2" s="19"/>
      <c r="E2" s="19"/>
      <c r="F2" s="19"/>
      <c r="G2" s="19"/>
      <c r="H2" s="19"/>
      <c r="I2" s="19"/>
      <c r="J2" s="19"/>
      <c r="K2" s="19"/>
      <c r="L2" s="19"/>
      <c r="M2" s="19"/>
      <c r="N2" s="19"/>
      <c r="O2" s="19"/>
      <c r="P2" s="19"/>
      <c r="Q2" s="19"/>
    </row>
    <row r="3" spans="1:17" x14ac:dyDescent="0.5">
      <c r="A3" s="19"/>
      <c r="B3" s="19"/>
      <c r="C3" s="19"/>
      <c r="D3" s="19"/>
      <c r="E3" s="19"/>
      <c r="F3" s="19"/>
      <c r="G3" s="19"/>
      <c r="H3" s="19"/>
      <c r="I3" s="19"/>
      <c r="J3" s="19"/>
      <c r="K3" s="19"/>
      <c r="L3" s="19"/>
      <c r="M3" s="19"/>
      <c r="N3" s="19"/>
      <c r="O3" s="19"/>
      <c r="P3" s="19"/>
      <c r="Q3" s="19"/>
    </row>
    <row r="4" spans="1:17" x14ac:dyDescent="0.5">
      <c r="A4" s="19"/>
      <c r="B4" s="19"/>
      <c r="C4" s="19"/>
      <c r="D4" s="19"/>
      <c r="E4" s="19"/>
      <c r="F4" s="19"/>
      <c r="G4" s="19"/>
      <c r="H4" s="19"/>
      <c r="I4" s="19"/>
      <c r="J4" s="19"/>
      <c r="K4" s="19"/>
      <c r="L4" s="19"/>
      <c r="M4" s="19"/>
      <c r="N4" s="19"/>
      <c r="O4" s="19"/>
      <c r="P4" s="19"/>
      <c r="Q4" s="19"/>
    </row>
    <row r="5" spans="1:17" x14ac:dyDescent="0.5">
      <c r="A5" s="19"/>
      <c r="B5" s="19"/>
      <c r="C5" s="17" t="s">
        <v>110</v>
      </c>
      <c r="D5" s="18">
        <v>0.15</v>
      </c>
      <c r="E5" s="19"/>
      <c r="F5" s="19"/>
      <c r="G5" s="19"/>
      <c r="H5" s="19"/>
      <c r="I5" s="19"/>
      <c r="J5" s="19"/>
      <c r="K5" s="19"/>
      <c r="L5" s="19"/>
      <c r="M5" s="19"/>
      <c r="N5" s="19"/>
      <c r="O5" s="19"/>
      <c r="P5" s="19"/>
      <c r="Q5" s="19"/>
    </row>
    <row r="6" spans="1:17" x14ac:dyDescent="0.5">
      <c r="A6" s="19"/>
      <c r="B6" s="19"/>
      <c r="C6" s="17" t="s">
        <v>112</v>
      </c>
      <c r="D6" s="18">
        <v>0.15</v>
      </c>
      <c r="E6" s="19"/>
      <c r="F6" s="19"/>
      <c r="G6" s="19"/>
      <c r="H6" s="19"/>
      <c r="I6" s="19"/>
      <c r="J6" s="19"/>
      <c r="K6" s="19"/>
      <c r="L6" s="19"/>
      <c r="M6" s="19"/>
      <c r="N6" s="19"/>
      <c r="O6" s="19"/>
      <c r="P6" s="19"/>
      <c r="Q6" s="19"/>
    </row>
    <row r="7" spans="1:17" x14ac:dyDescent="0.5">
      <c r="A7" s="19"/>
      <c r="B7" s="19"/>
      <c r="C7" s="19"/>
      <c r="D7" s="19"/>
      <c r="E7" s="19"/>
      <c r="F7" s="19"/>
      <c r="G7" s="19"/>
      <c r="H7" s="19"/>
      <c r="I7" s="19"/>
      <c r="J7" s="19"/>
      <c r="K7" s="19"/>
      <c r="L7" s="19"/>
      <c r="M7" s="19"/>
      <c r="N7" s="19"/>
      <c r="O7" s="19"/>
      <c r="P7" s="19"/>
      <c r="Q7" s="19"/>
    </row>
    <row r="8" spans="1:17" x14ac:dyDescent="0.5">
      <c r="A8" s="19"/>
      <c r="B8" s="19"/>
      <c r="C8" s="108" t="s">
        <v>80</v>
      </c>
      <c r="D8" s="109">
        <v>0</v>
      </c>
      <c r="E8" s="109">
        <v>1</v>
      </c>
      <c r="F8" s="109">
        <v>2</v>
      </c>
      <c r="G8" s="109">
        <v>3</v>
      </c>
      <c r="H8" s="109">
        <v>4</v>
      </c>
      <c r="I8" s="109">
        <v>5</v>
      </c>
      <c r="J8" s="109">
        <v>6</v>
      </c>
      <c r="K8" s="109">
        <v>7</v>
      </c>
      <c r="L8" s="109">
        <v>8</v>
      </c>
      <c r="M8" s="109">
        <v>9</v>
      </c>
      <c r="N8" s="109">
        <v>10</v>
      </c>
      <c r="O8" s="19"/>
      <c r="P8" s="19"/>
      <c r="Q8" s="19"/>
    </row>
    <row r="9" spans="1:17" x14ac:dyDescent="0.5">
      <c r="A9" s="19"/>
      <c r="B9" s="19"/>
      <c r="C9" s="17" t="s">
        <v>100</v>
      </c>
      <c r="D9" s="110">
        <v>1000</v>
      </c>
      <c r="E9" s="111">
        <f>D9*(1+$D$5)</f>
        <v>1150</v>
      </c>
      <c r="F9" s="111">
        <f t="shared" ref="F9:N9" si="0">E9*(1+$D$5)</f>
        <v>1322.5</v>
      </c>
      <c r="G9" s="111">
        <f t="shared" si="0"/>
        <v>1520.8749999999998</v>
      </c>
      <c r="H9" s="111">
        <f t="shared" si="0"/>
        <v>1749.0062499999997</v>
      </c>
      <c r="I9" s="111">
        <f t="shared" si="0"/>
        <v>2011.3571874999996</v>
      </c>
      <c r="J9" s="111">
        <f t="shared" si="0"/>
        <v>2313.0607656249995</v>
      </c>
      <c r="K9" s="111">
        <f t="shared" si="0"/>
        <v>2660.0198804687493</v>
      </c>
      <c r="L9" s="111">
        <f t="shared" si="0"/>
        <v>3059.0228625390614</v>
      </c>
      <c r="M9" s="111">
        <f t="shared" si="0"/>
        <v>3517.8762919199203</v>
      </c>
      <c r="N9" s="111">
        <f t="shared" si="0"/>
        <v>4045.5577357079078</v>
      </c>
      <c r="O9" s="19"/>
      <c r="P9" s="19"/>
      <c r="Q9" s="19"/>
    </row>
    <row r="10" spans="1:17" x14ac:dyDescent="0.5">
      <c r="A10" s="19"/>
      <c r="B10" s="19"/>
      <c r="C10" s="17" t="s">
        <v>13</v>
      </c>
      <c r="D10" s="112">
        <f>1/((1+$D$6)^D8)</f>
        <v>1</v>
      </c>
      <c r="E10" s="112">
        <f t="shared" ref="E10:N10" si="1">1/((1+$D$6)^E8)</f>
        <v>0.86956521739130443</v>
      </c>
      <c r="F10" s="112">
        <f t="shared" si="1"/>
        <v>0.7561436672967865</v>
      </c>
      <c r="G10" s="112">
        <f t="shared" si="1"/>
        <v>0.65751623243198831</v>
      </c>
      <c r="H10" s="112">
        <f t="shared" si="1"/>
        <v>0.57175324559303342</v>
      </c>
      <c r="I10" s="112">
        <f t="shared" si="1"/>
        <v>0.49717673529828987</v>
      </c>
      <c r="J10" s="112">
        <f t="shared" si="1"/>
        <v>0.43232759591155645</v>
      </c>
      <c r="K10" s="112">
        <f t="shared" si="1"/>
        <v>0.37593703992309269</v>
      </c>
      <c r="L10" s="112">
        <f t="shared" si="1"/>
        <v>0.32690177384616753</v>
      </c>
      <c r="M10" s="112">
        <f t="shared" si="1"/>
        <v>0.28426241204014574</v>
      </c>
      <c r="N10" s="112">
        <f t="shared" si="1"/>
        <v>0.24718470612186585</v>
      </c>
      <c r="O10" s="19"/>
      <c r="P10" s="19"/>
      <c r="Q10" s="19"/>
    </row>
    <row r="11" spans="1:17" x14ac:dyDescent="0.5">
      <c r="A11" s="19"/>
      <c r="B11" s="19"/>
      <c r="C11" s="17" t="s">
        <v>101</v>
      </c>
      <c r="D11" s="113">
        <f>D9*D10</f>
        <v>1000</v>
      </c>
      <c r="E11" s="113">
        <f t="shared" ref="E11:N11" si="2">E9*E10</f>
        <v>1000.0000000000001</v>
      </c>
      <c r="F11" s="113">
        <f t="shared" si="2"/>
        <v>1000.0000000000001</v>
      </c>
      <c r="G11" s="113">
        <f t="shared" si="2"/>
        <v>1000.0000000000001</v>
      </c>
      <c r="H11" s="113">
        <f t="shared" si="2"/>
        <v>1000.0000000000002</v>
      </c>
      <c r="I11" s="113">
        <f t="shared" si="2"/>
        <v>1000.0000000000001</v>
      </c>
      <c r="J11" s="113">
        <f t="shared" si="2"/>
        <v>1000.0000000000001</v>
      </c>
      <c r="K11" s="113">
        <f t="shared" si="2"/>
        <v>1000.0000000000005</v>
      </c>
      <c r="L11" s="113">
        <f t="shared" si="2"/>
        <v>1000.0000000000002</v>
      </c>
      <c r="M11" s="113">
        <f t="shared" si="2"/>
        <v>1000.0000000000003</v>
      </c>
      <c r="N11" s="113">
        <f t="shared" si="2"/>
        <v>1000.0000000000002</v>
      </c>
      <c r="O11" s="19"/>
      <c r="P11" s="19"/>
      <c r="Q11" s="19"/>
    </row>
    <row r="12" spans="1:17" x14ac:dyDescent="0.5">
      <c r="A12" s="19"/>
      <c r="B12" s="19"/>
      <c r="C12" s="19"/>
      <c r="D12" s="114"/>
      <c r="E12" s="112"/>
      <c r="F12" s="112"/>
      <c r="G12" s="112"/>
      <c r="H12" s="112"/>
      <c r="I12" s="112"/>
      <c r="J12" s="112"/>
      <c r="K12" s="112"/>
      <c r="L12" s="112"/>
      <c r="M12" s="112"/>
      <c r="N12" s="112"/>
      <c r="O12" s="19"/>
      <c r="P12" s="19"/>
      <c r="Q12" s="19"/>
    </row>
    <row r="13" spans="1:17" x14ac:dyDescent="0.5">
      <c r="A13" s="19"/>
      <c r="B13" s="19"/>
      <c r="C13" s="19"/>
      <c r="D13" s="19"/>
      <c r="E13" s="19"/>
      <c r="F13" s="19"/>
      <c r="G13" s="19"/>
      <c r="H13" s="19"/>
      <c r="I13" s="19"/>
      <c r="J13" s="19"/>
      <c r="K13" s="19"/>
      <c r="L13" s="19"/>
      <c r="M13" s="19"/>
      <c r="N13" s="19"/>
      <c r="O13" s="19"/>
      <c r="P13" s="19"/>
      <c r="Q13" s="19"/>
    </row>
    <row r="14" spans="1:17" x14ac:dyDescent="0.5">
      <c r="A14" s="19"/>
      <c r="B14" s="19"/>
      <c r="C14" s="19"/>
      <c r="D14" s="19"/>
      <c r="E14" s="19"/>
      <c r="F14" s="19"/>
      <c r="G14" s="19"/>
      <c r="H14" s="19"/>
      <c r="I14" s="19"/>
      <c r="J14" s="19"/>
      <c r="K14" s="19"/>
      <c r="L14" s="19"/>
      <c r="M14" s="19"/>
      <c r="N14" s="19"/>
      <c r="O14" s="19"/>
      <c r="P14" s="19"/>
      <c r="Q14" s="19"/>
    </row>
    <row r="15" spans="1:17" x14ac:dyDescent="0.5">
      <c r="A15" s="19"/>
      <c r="B15" s="19"/>
      <c r="C15" s="19"/>
      <c r="D15" s="19"/>
      <c r="E15" s="19"/>
      <c r="F15" s="19"/>
      <c r="G15" s="19"/>
      <c r="H15" s="19"/>
      <c r="I15" s="19"/>
      <c r="J15" s="19"/>
      <c r="K15" s="19"/>
      <c r="L15" s="19"/>
      <c r="M15" s="19"/>
      <c r="N15" s="19"/>
      <c r="O15" s="19"/>
      <c r="P15" s="19"/>
      <c r="Q15" s="19"/>
    </row>
    <row r="16" spans="1:17" x14ac:dyDescent="0.5">
      <c r="A16" s="19"/>
      <c r="B16" s="19"/>
      <c r="C16" s="19"/>
      <c r="D16" s="19"/>
      <c r="E16" s="19"/>
      <c r="F16" s="19"/>
      <c r="G16" s="19"/>
      <c r="H16" s="19"/>
      <c r="I16" s="19"/>
      <c r="J16" s="19"/>
      <c r="K16" s="19"/>
      <c r="L16" s="19"/>
      <c r="M16" s="19"/>
      <c r="N16" s="19"/>
      <c r="O16" s="19"/>
      <c r="P16" s="19"/>
      <c r="Q16" s="19"/>
    </row>
    <row r="17" spans="1:17" x14ac:dyDescent="0.5">
      <c r="A17" s="19"/>
      <c r="B17" s="19"/>
      <c r="C17" s="19"/>
      <c r="D17" s="19"/>
      <c r="E17" s="19"/>
      <c r="F17" s="19"/>
      <c r="G17" s="19"/>
      <c r="H17" s="19"/>
      <c r="I17" s="19"/>
      <c r="J17" s="19"/>
      <c r="K17" s="19"/>
      <c r="L17" s="19"/>
      <c r="M17" s="19"/>
      <c r="N17" s="19"/>
      <c r="O17" s="19"/>
      <c r="P17" s="19"/>
      <c r="Q17" s="19"/>
    </row>
    <row r="18" spans="1:17" x14ac:dyDescent="0.5">
      <c r="A18" s="19"/>
      <c r="B18" s="19"/>
      <c r="C18" s="19"/>
      <c r="D18" s="19"/>
      <c r="E18" s="19"/>
      <c r="F18" s="19"/>
      <c r="G18" s="19"/>
      <c r="H18" s="19"/>
      <c r="I18" s="19"/>
      <c r="J18" s="19"/>
      <c r="K18" s="19"/>
      <c r="L18" s="19"/>
      <c r="M18" s="19"/>
      <c r="N18" s="19"/>
      <c r="O18" s="19"/>
      <c r="P18" s="19"/>
      <c r="Q18" s="1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8F0F2-8BBA-4968-BDE8-80274C1FC990}">
  <dimension ref="A1:O13"/>
  <sheetViews>
    <sheetView zoomScale="80" zoomScaleNormal="80" workbookViewId="0">
      <selection activeCell="A2" sqref="A2"/>
    </sheetView>
  </sheetViews>
  <sheetFormatPr defaultRowHeight="14.1" x14ac:dyDescent="0.5"/>
  <cols>
    <col min="1" max="1" width="8.83984375" style="3"/>
    <col min="2" max="2" width="27.62890625" style="3" bestFit="1" customWidth="1"/>
    <col min="3" max="3" width="9.734375" style="3" bestFit="1" customWidth="1"/>
    <col min="4" max="16384" width="8.83984375" style="3"/>
  </cols>
  <sheetData>
    <row r="1" spans="1:15" x14ac:dyDescent="0.5">
      <c r="A1" s="27" t="s">
        <v>16</v>
      </c>
    </row>
    <row r="2" spans="1:15" x14ac:dyDescent="0.5">
      <c r="B2" s="19"/>
      <c r="C2" s="19"/>
      <c r="D2" s="19"/>
      <c r="E2" s="19"/>
      <c r="F2" s="19"/>
      <c r="G2" s="19"/>
      <c r="H2" s="19"/>
      <c r="I2" s="19"/>
      <c r="J2" s="19"/>
      <c r="K2" s="19"/>
      <c r="L2" s="19"/>
      <c r="M2" s="19"/>
      <c r="N2" s="19"/>
      <c r="O2" s="19"/>
    </row>
    <row r="3" spans="1:15" x14ac:dyDescent="0.5">
      <c r="B3" s="17" t="s">
        <v>12</v>
      </c>
      <c r="C3" s="18">
        <v>0.1</v>
      </c>
      <c r="D3" s="19"/>
      <c r="E3" s="19"/>
      <c r="F3" s="19"/>
      <c r="G3" s="19"/>
      <c r="H3" s="19"/>
      <c r="I3" s="19"/>
      <c r="J3" s="19"/>
      <c r="K3" s="19"/>
      <c r="L3" s="19"/>
      <c r="M3" s="19"/>
      <c r="N3" s="19"/>
      <c r="O3" s="19"/>
    </row>
    <row r="4" spans="1:15" x14ac:dyDescent="0.5">
      <c r="B4" s="19"/>
      <c r="C4" s="19"/>
      <c r="D4" s="19"/>
      <c r="E4" s="19"/>
      <c r="F4" s="19"/>
      <c r="G4" s="19"/>
      <c r="H4" s="19"/>
      <c r="I4" s="19"/>
      <c r="J4" s="19"/>
      <c r="K4" s="19"/>
      <c r="L4" s="19"/>
      <c r="M4" s="19"/>
      <c r="N4" s="19"/>
      <c r="O4" s="19"/>
    </row>
    <row r="5" spans="1:15" x14ac:dyDescent="0.5">
      <c r="B5" s="17" t="s">
        <v>15</v>
      </c>
      <c r="C5" s="19">
        <v>0</v>
      </c>
      <c r="D5" s="19">
        <v>1</v>
      </c>
      <c r="E5" s="19">
        <v>2</v>
      </c>
      <c r="F5" s="19">
        <v>3</v>
      </c>
      <c r="G5" s="19">
        <v>4</v>
      </c>
      <c r="H5" s="19">
        <v>5</v>
      </c>
      <c r="I5" s="19">
        <v>6</v>
      </c>
      <c r="J5" s="19">
        <v>7</v>
      </c>
      <c r="K5" s="19">
        <v>8</v>
      </c>
      <c r="L5" s="19">
        <v>9</v>
      </c>
      <c r="M5" s="19">
        <v>10</v>
      </c>
      <c r="N5" s="19"/>
      <c r="O5" s="19"/>
    </row>
    <row r="6" spans="1:15" x14ac:dyDescent="0.5">
      <c r="B6" s="17" t="s">
        <v>14</v>
      </c>
      <c r="C6" s="20">
        <v>-50</v>
      </c>
      <c r="D6" s="20">
        <v>10</v>
      </c>
      <c r="E6" s="20">
        <v>11</v>
      </c>
      <c r="F6" s="20">
        <v>13</v>
      </c>
      <c r="G6" s="20">
        <v>15</v>
      </c>
      <c r="H6" s="20">
        <v>16</v>
      </c>
      <c r="I6" s="20">
        <v>15</v>
      </c>
      <c r="J6" s="20">
        <v>12</v>
      </c>
      <c r="K6" s="20">
        <v>18</v>
      </c>
      <c r="L6" s="20">
        <v>13</v>
      </c>
      <c r="M6" s="20">
        <v>13</v>
      </c>
      <c r="N6" s="19"/>
      <c r="O6" s="20"/>
    </row>
    <row r="7" spans="1:15" x14ac:dyDescent="0.5">
      <c r="B7" s="17" t="s">
        <v>13</v>
      </c>
      <c r="C7" s="21">
        <f>1/((1+$C$3)^C5)</f>
        <v>1</v>
      </c>
      <c r="D7" s="21">
        <f t="shared" ref="D7:M7" si="0">1/((1+$C$3)^D5)</f>
        <v>0.90909090909090906</v>
      </c>
      <c r="E7" s="21">
        <f t="shared" si="0"/>
        <v>0.82644628099173545</v>
      </c>
      <c r="F7" s="21">
        <f t="shared" si="0"/>
        <v>0.75131480090157754</v>
      </c>
      <c r="G7" s="21">
        <f t="shared" si="0"/>
        <v>0.68301345536507052</v>
      </c>
      <c r="H7" s="21">
        <f t="shared" si="0"/>
        <v>0.62092132305915493</v>
      </c>
      <c r="I7" s="21">
        <f t="shared" si="0"/>
        <v>0.56447393005377722</v>
      </c>
      <c r="J7" s="21">
        <f t="shared" si="0"/>
        <v>0.51315811823070645</v>
      </c>
      <c r="K7" s="21">
        <f t="shared" si="0"/>
        <v>0.46650738020973315</v>
      </c>
      <c r="L7" s="21">
        <f t="shared" si="0"/>
        <v>0.42409761837248466</v>
      </c>
      <c r="M7" s="21">
        <f t="shared" si="0"/>
        <v>0.38554328942953148</v>
      </c>
      <c r="N7" s="19"/>
      <c r="O7" s="19"/>
    </row>
    <row r="8" spans="1:15" x14ac:dyDescent="0.5">
      <c r="B8" s="25" t="s">
        <v>17</v>
      </c>
      <c r="C8" s="20">
        <f t="shared" ref="C8:M8" si="1">C6*C7</f>
        <v>-50</v>
      </c>
      <c r="D8" s="20">
        <f t="shared" si="1"/>
        <v>9.0909090909090899</v>
      </c>
      <c r="E8" s="20">
        <f t="shared" si="1"/>
        <v>9.0909090909090899</v>
      </c>
      <c r="F8" s="20">
        <f t="shared" si="1"/>
        <v>9.7670924117205082</v>
      </c>
      <c r="G8" s="20">
        <f t="shared" si="1"/>
        <v>10.245201830476057</v>
      </c>
      <c r="H8" s="20">
        <f t="shared" si="1"/>
        <v>9.9347411689464789</v>
      </c>
      <c r="I8" s="20">
        <f t="shared" si="1"/>
        <v>8.4671089508066579</v>
      </c>
      <c r="J8" s="20">
        <f t="shared" si="1"/>
        <v>6.1578974187684778</v>
      </c>
      <c r="K8" s="20">
        <f t="shared" si="1"/>
        <v>8.3971328437751964</v>
      </c>
      <c r="L8" s="20">
        <f t="shared" si="1"/>
        <v>5.5132690388423002</v>
      </c>
      <c r="M8" s="20">
        <f t="shared" si="1"/>
        <v>5.0120627625839091</v>
      </c>
      <c r="N8" s="19"/>
      <c r="O8" s="19"/>
    </row>
    <row r="9" spans="1:15" x14ac:dyDescent="0.5">
      <c r="B9" s="17" t="s">
        <v>18</v>
      </c>
      <c r="C9" s="20">
        <f>C8</f>
        <v>-50</v>
      </c>
      <c r="D9" s="20">
        <f>C9+D8</f>
        <v>-40.909090909090907</v>
      </c>
      <c r="E9" s="20">
        <f t="shared" ref="E9:M9" si="2">D9+E8</f>
        <v>-31.818181818181817</v>
      </c>
      <c r="F9" s="20">
        <f t="shared" si="2"/>
        <v>-22.051089406461308</v>
      </c>
      <c r="G9" s="20">
        <f t="shared" si="2"/>
        <v>-11.805887575985251</v>
      </c>
      <c r="H9" s="20">
        <f t="shared" si="2"/>
        <v>-1.871146407038772</v>
      </c>
      <c r="I9" s="20">
        <f t="shared" si="2"/>
        <v>6.5959625437678859</v>
      </c>
      <c r="J9" s="20">
        <f t="shared" si="2"/>
        <v>12.753859962536364</v>
      </c>
      <c r="K9" s="20">
        <f t="shared" si="2"/>
        <v>21.15099280631156</v>
      </c>
      <c r="L9" s="20">
        <f t="shared" si="2"/>
        <v>26.66426184515386</v>
      </c>
      <c r="M9" s="20">
        <f t="shared" si="2"/>
        <v>31.676324607737769</v>
      </c>
      <c r="N9" s="19"/>
      <c r="O9" s="19"/>
    </row>
    <row r="10" spans="1:15" x14ac:dyDescent="0.5">
      <c r="B10" s="22"/>
      <c r="C10" s="22"/>
      <c r="D10" s="19"/>
      <c r="E10" s="19"/>
      <c r="F10" s="19"/>
      <c r="G10" s="19"/>
      <c r="H10" s="19"/>
      <c r="I10" s="19"/>
      <c r="J10" s="19"/>
      <c r="K10" s="19"/>
      <c r="L10" s="19"/>
      <c r="M10" s="19"/>
      <c r="N10" s="19"/>
      <c r="O10" s="19"/>
    </row>
    <row r="11" spans="1:15" x14ac:dyDescent="0.5">
      <c r="A11" s="26"/>
      <c r="B11" s="24" t="str">
        <f>CONCATENATE("10-year NPV(",$C$3*100,"%) =")</f>
        <v>10-year NPV(10%) =</v>
      </c>
      <c r="C11" s="23">
        <f>M9</f>
        <v>31.676324607737769</v>
      </c>
      <c r="D11" s="19"/>
      <c r="E11" s="19"/>
      <c r="F11" s="19"/>
      <c r="G11" s="19"/>
      <c r="H11" s="19"/>
      <c r="I11" s="19"/>
      <c r="J11" s="19"/>
      <c r="K11" s="19"/>
      <c r="L11" s="19"/>
      <c r="M11" s="19"/>
      <c r="N11" s="19"/>
      <c r="O11" s="19"/>
    </row>
    <row r="12" spans="1:15" x14ac:dyDescent="0.5">
      <c r="F12" s="26"/>
    </row>
    <row r="13" spans="1:15" x14ac:dyDescent="0.5">
      <c r="B13" s="28" t="str">
        <f>CONCATENATE("5-year NPV(",C3*100,"%) =")</f>
        <v>5-year NPV(10%) =</v>
      </c>
      <c r="C13" s="29">
        <f>H9</f>
        <v>-1.871146407038772</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69049-0907-4A50-95C9-D5ECCF948810}">
  <dimension ref="A1:O14"/>
  <sheetViews>
    <sheetView zoomScale="80" zoomScaleNormal="80" workbookViewId="0">
      <selection activeCell="A2" sqref="A2"/>
    </sheetView>
  </sheetViews>
  <sheetFormatPr defaultRowHeight="14.1" x14ac:dyDescent="0.5"/>
  <cols>
    <col min="1" max="1" width="8.83984375" style="3"/>
    <col min="2" max="2" width="27.62890625" style="3" bestFit="1" customWidth="1"/>
    <col min="3" max="3" width="9.734375" style="3" bestFit="1" customWidth="1"/>
    <col min="4" max="16384" width="8.83984375" style="3"/>
  </cols>
  <sheetData>
    <row r="1" spans="1:15" x14ac:dyDescent="0.5">
      <c r="A1" s="27" t="s">
        <v>40</v>
      </c>
    </row>
    <row r="2" spans="1:15" x14ac:dyDescent="0.5">
      <c r="B2" s="19"/>
      <c r="C2" s="19"/>
      <c r="D2" s="19"/>
      <c r="E2" s="19"/>
      <c r="F2" s="19"/>
      <c r="G2" s="19"/>
      <c r="H2" s="19"/>
      <c r="I2" s="19"/>
      <c r="J2" s="19"/>
      <c r="K2" s="19"/>
      <c r="L2" s="19"/>
      <c r="M2" s="19"/>
      <c r="N2" s="19"/>
      <c r="O2" s="19"/>
    </row>
    <row r="3" spans="1:15" x14ac:dyDescent="0.5">
      <c r="B3" s="17" t="s">
        <v>12</v>
      </c>
      <c r="C3" s="18">
        <v>0.1</v>
      </c>
      <c r="D3" s="19"/>
      <c r="E3" s="19"/>
      <c r="F3" s="19"/>
      <c r="G3" s="19"/>
      <c r="H3" s="19"/>
      <c r="I3" s="19"/>
      <c r="J3" s="19"/>
      <c r="K3" s="19"/>
      <c r="L3" s="19"/>
      <c r="M3" s="19"/>
      <c r="N3" s="19"/>
      <c r="O3" s="19"/>
    </row>
    <row r="4" spans="1:15" x14ac:dyDescent="0.5">
      <c r="B4" s="17" t="s">
        <v>41</v>
      </c>
      <c r="C4" s="47">
        <v>0.22335332634508578</v>
      </c>
      <c r="D4" s="19" t="s">
        <v>42</v>
      </c>
      <c r="E4" s="19"/>
      <c r="F4" s="19"/>
      <c r="G4" s="19"/>
      <c r="H4" s="19"/>
      <c r="I4" s="19"/>
      <c r="J4" s="19"/>
      <c r="K4" s="19"/>
      <c r="L4" s="19"/>
      <c r="M4" s="19"/>
      <c r="N4" s="19"/>
      <c r="O4" s="19"/>
    </row>
    <row r="5" spans="1:15" x14ac:dyDescent="0.5">
      <c r="B5" s="19"/>
      <c r="C5" s="19"/>
      <c r="D5" s="19"/>
      <c r="E5" s="19"/>
      <c r="F5" s="19"/>
      <c r="G5" s="19"/>
      <c r="H5" s="19"/>
      <c r="I5" s="19"/>
      <c r="J5" s="19"/>
      <c r="K5" s="19"/>
      <c r="L5" s="19"/>
      <c r="M5" s="19"/>
      <c r="N5" s="19"/>
      <c r="O5" s="19"/>
    </row>
    <row r="6" spans="1:15" x14ac:dyDescent="0.5">
      <c r="B6" s="17" t="s">
        <v>15</v>
      </c>
      <c r="C6" s="19">
        <v>0</v>
      </c>
      <c r="D6" s="19">
        <v>1</v>
      </c>
      <c r="E6" s="19">
        <v>2</v>
      </c>
      <c r="F6" s="19">
        <v>3</v>
      </c>
      <c r="G6" s="19">
        <v>4</v>
      </c>
      <c r="H6" s="19">
        <v>5</v>
      </c>
      <c r="I6" s="19">
        <v>6</v>
      </c>
      <c r="J6" s="19">
        <v>7</v>
      </c>
      <c r="K6" s="19">
        <v>8</v>
      </c>
      <c r="L6" s="19">
        <v>9</v>
      </c>
      <c r="M6" s="19">
        <v>10</v>
      </c>
      <c r="N6" s="19"/>
      <c r="O6" s="19"/>
    </row>
    <row r="7" spans="1:15" x14ac:dyDescent="0.5">
      <c r="B7" s="17" t="s">
        <v>14</v>
      </c>
      <c r="C7" s="20">
        <v>-50</v>
      </c>
      <c r="D7" s="20">
        <v>10</v>
      </c>
      <c r="E7" s="20">
        <v>11</v>
      </c>
      <c r="F7" s="20">
        <v>13</v>
      </c>
      <c r="G7" s="20">
        <v>15</v>
      </c>
      <c r="H7" s="20">
        <v>16</v>
      </c>
      <c r="I7" s="20">
        <v>15</v>
      </c>
      <c r="J7" s="20">
        <v>12</v>
      </c>
      <c r="K7" s="20">
        <v>18</v>
      </c>
      <c r="L7" s="20">
        <v>13</v>
      </c>
      <c r="M7" s="20">
        <v>13</v>
      </c>
      <c r="N7" s="19"/>
      <c r="O7" s="20"/>
    </row>
    <row r="8" spans="1:15" x14ac:dyDescent="0.5">
      <c r="B8" s="17" t="s">
        <v>13</v>
      </c>
      <c r="C8" s="21">
        <f>1/((1+$C$3)^C6)</f>
        <v>1</v>
      </c>
      <c r="D8" s="21">
        <f t="shared" ref="D8:M8" si="0">1/((1+$C$3)^D6)</f>
        <v>0.90909090909090906</v>
      </c>
      <c r="E8" s="21">
        <f t="shared" si="0"/>
        <v>0.82644628099173545</v>
      </c>
      <c r="F8" s="21">
        <f t="shared" si="0"/>
        <v>0.75131480090157754</v>
      </c>
      <c r="G8" s="21">
        <f t="shared" si="0"/>
        <v>0.68301345536507052</v>
      </c>
      <c r="H8" s="21">
        <f t="shared" si="0"/>
        <v>0.62092132305915493</v>
      </c>
      <c r="I8" s="21">
        <f t="shared" si="0"/>
        <v>0.56447393005377722</v>
      </c>
      <c r="J8" s="21">
        <f t="shared" si="0"/>
        <v>0.51315811823070645</v>
      </c>
      <c r="K8" s="21">
        <f t="shared" si="0"/>
        <v>0.46650738020973315</v>
      </c>
      <c r="L8" s="21">
        <f t="shared" si="0"/>
        <v>0.42409761837248466</v>
      </c>
      <c r="M8" s="21">
        <f t="shared" si="0"/>
        <v>0.38554328942953148</v>
      </c>
      <c r="N8" s="19"/>
      <c r="O8" s="19"/>
    </row>
    <row r="9" spans="1:15" x14ac:dyDescent="0.5">
      <c r="B9" s="25" t="s">
        <v>17</v>
      </c>
      <c r="C9" s="20">
        <f>C7*C8</f>
        <v>-50</v>
      </c>
      <c r="D9" s="20">
        <f t="shared" ref="D9:M9" si="1">D7*D8</f>
        <v>9.0909090909090899</v>
      </c>
      <c r="E9" s="20">
        <f t="shared" si="1"/>
        <v>9.0909090909090899</v>
      </c>
      <c r="F9" s="20">
        <f t="shared" si="1"/>
        <v>9.7670924117205082</v>
      </c>
      <c r="G9" s="20">
        <f t="shared" si="1"/>
        <v>10.245201830476057</v>
      </c>
      <c r="H9" s="20">
        <f t="shared" si="1"/>
        <v>9.9347411689464789</v>
      </c>
      <c r="I9" s="20">
        <f t="shared" si="1"/>
        <v>8.4671089508066579</v>
      </c>
      <c r="J9" s="20">
        <f t="shared" si="1"/>
        <v>6.1578974187684778</v>
      </c>
      <c r="K9" s="20">
        <f t="shared" si="1"/>
        <v>8.3971328437751964</v>
      </c>
      <c r="L9" s="20">
        <f t="shared" si="1"/>
        <v>5.5132690388423002</v>
      </c>
      <c r="M9" s="20">
        <f t="shared" si="1"/>
        <v>5.0120627625839091</v>
      </c>
      <c r="N9" s="19"/>
      <c r="O9" s="19"/>
    </row>
    <row r="10" spans="1:15" x14ac:dyDescent="0.5">
      <c r="B10" s="17" t="s">
        <v>18</v>
      </c>
      <c r="C10" s="20">
        <f>C9</f>
        <v>-50</v>
      </c>
      <c r="D10" s="20">
        <f>C10+D9</f>
        <v>-40.909090909090907</v>
      </c>
      <c r="E10" s="20">
        <f t="shared" ref="E10:M10" si="2">D10+E9</f>
        <v>-31.818181818181817</v>
      </c>
      <c r="F10" s="20">
        <f t="shared" si="2"/>
        <v>-22.051089406461308</v>
      </c>
      <c r="G10" s="20">
        <f t="shared" si="2"/>
        <v>-11.805887575985251</v>
      </c>
      <c r="H10" s="20">
        <f t="shared" si="2"/>
        <v>-1.871146407038772</v>
      </c>
      <c r="I10" s="20">
        <f t="shared" si="2"/>
        <v>6.5959625437678859</v>
      </c>
      <c r="J10" s="20">
        <f t="shared" si="2"/>
        <v>12.753859962536364</v>
      </c>
      <c r="K10" s="20">
        <f t="shared" si="2"/>
        <v>21.15099280631156</v>
      </c>
      <c r="L10" s="20">
        <f t="shared" si="2"/>
        <v>26.66426184515386</v>
      </c>
      <c r="M10" s="20">
        <f t="shared" si="2"/>
        <v>31.676324607737769</v>
      </c>
      <c r="N10" s="19"/>
      <c r="O10" s="19"/>
    </row>
    <row r="11" spans="1:15" x14ac:dyDescent="0.5">
      <c r="B11" s="22"/>
      <c r="C11" s="22"/>
      <c r="D11" s="19"/>
      <c r="E11" s="19"/>
      <c r="F11" s="19"/>
      <c r="G11" s="19"/>
      <c r="H11" s="19"/>
      <c r="I11" s="19"/>
      <c r="J11" s="19"/>
      <c r="K11" s="19"/>
      <c r="L11" s="19"/>
      <c r="M11" s="19"/>
      <c r="N11" s="19"/>
      <c r="O11" s="19"/>
    </row>
    <row r="12" spans="1:15" x14ac:dyDescent="0.5">
      <c r="A12" s="26"/>
      <c r="B12" s="24" t="str">
        <f>CONCATENATE("10-year NPV(",$C$3*100,"%) =")</f>
        <v>10-year NPV(10%) =</v>
      </c>
      <c r="C12" s="23">
        <f>M10</f>
        <v>31.676324607737769</v>
      </c>
      <c r="D12" s="19"/>
      <c r="E12" s="19"/>
      <c r="F12" s="19"/>
      <c r="G12" s="19"/>
      <c r="H12" s="19"/>
      <c r="I12" s="19"/>
      <c r="J12" s="19"/>
      <c r="K12" s="19"/>
      <c r="L12" s="19"/>
      <c r="M12" s="19"/>
      <c r="N12" s="19"/>
      <c r="O12" s="19"/>
    </row>
    <row r="13" spans="1:15" x14ac:dyDescent="0.5">
      <c r="F13" s="26"/>
    </row>
    <row r="14" spans="1:15" x14ac:dyDescent="0.5">
      <c r="B14" s="24"/>
      <c r="C14" s="29"/>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6D1C4-17A1-4CC5-B8A1-1D8DAAFC025D}">
  <dimension ref="A1:S36"/>
  <sheetViews>
    <sheetView zoomScale="50" zoomScaleNormal="50" workbookViewId="0">
      <selection activeCell="A2" sqref="A2"/>
    </sheetView>
  </sheetViews>
  <sheetFormatPr defaultRowHeight="14.1" x14ac:dyDescent="0.5"/>
  <cols>
    <col min="1" max="2" width="8.83984375" style="3"/>
    <col min="3" max="3" width="18.26171875" style="3" customWidth="1"/>
    <col min="4" max="16384" width="8.83984375" style="3"/>
  </cols>
  <sheetData>
    <row r="1" spans="1:19" x14ac:dyDescent="0.5">
      <c r="A1" s="27" t="s">
        <v>102</v>
      </c>
    </row>
    <row r="3" spans="1:19" x14ac:dyDescent="0.5">
      <c r="B3" s="3" t="s">
        <v>29</v>
      </c>
    </row>
    <row r="4" spans="1:19" x14ac:dyDescent="0.5">
      <c r="C4" s="28" t="s">
        <v>12</v>
      </c>
      <c r="D4" s="30">
        <v>0</v>
      </c>
    </row>
    <row r="5" spans="1:19" x14ac:dyDescent="0.5">
      <c r="C5" s="28"/>
    </row>
    <row r="6" spans="1:19" x14ac:dyDescent="0.5">
      <c r="C6" s="28"/>
    </row>
    <row r="7" spans="1:19" x14ac:dyDescent="0.5">
      <c r="C7" s="28"/>
    </row>
    <row r="8" spans="1:19" x14ac:dyDescent="0.5">
      <c r="C8" s="28"/>
    </row>
    <row r="9" spans="1:19" x14ac:dyDescent="0.5">
      <c r="C9" s="28"/>
    </row>
    <row r="10" spans="1:19" x14ac:dyDescent="0.5">
      <c r="C10" s="28"/>
    </row>
    <row r="11" spans="1:19" x14ac:dyDescent="0.5">
      <c r="C11" s="28"/>
      <c r="D11" s="30"/>
    </row>
    <row r="14" spans="1:19" x14ac:dyDescent="0.5">
      <c r="C14" s="28" t="s">
        <v>15</v>
      </c>
      <c r="D14" s="3">
        <v>0</v>
      </c>
      <c r="E14" s="3">
        <v>1</v>
      </c>
      <c r="F14" s="3">
        <v>2</v>
      </c>
      <c r="G14" s="3">
        <v>3</v>
      </c>
      <c r="H14" s="3">
        <v>4</v>
      </c>
      <c r="I14" s="3">
        <v>5</v>
      </c>
      <c r="J14" s="3">
        <v>6</v>
      </c>
      <c r="K14" s="3">
        <v>7</v>
      </c>
      <c r="L14" s="3">
        <v>8</v>
      </c>
      <c r="M14" s="3">
        <v>9</v>
      </c>
      <c r="N14" s="3">
        <v>10</v>
      </c>
      <c r="O14" s="3">
        <v>11</v>
      </c>
      <c r="P14" s="3">
        <v>12</v>
      </c>
      <c r="Q14" s="3">
        <v>13</v>
      </c>
      <c r="R14" s="3">
        <v>14</v>
      </c>
      <c r="S14" s="3">
        <v>15</v>
      </c>
    </row>
    <row r="15" spans="1:19" x14ac:dyDescent="0.5">
      <c r="B15" s="32" t="s">
        <v>20</v>
      </c>
    </row>
    <row r="16" spans="1:19" x14ac:dyDescent="0.5">
      <c r="C16" s="28" t="s">
        <v>24</v>
      </c>
    </row>
    <row r="17" spans="2:19" x14ac:dyDescent="0.5">
      <c r="C17" s="28" t="s">
        <v>21</v>
      </c>
    </row>
    <row r="18" spans="2:19" x14ac:dyDescent="0.5">
      <c r="C18" s="28" t="s">
        <v>1</v>
      </c>
    </row>
    <row r="20" spans="2:19" x14ac:dyDescent="0.5">
      <c r="B20" s="32" t="s">
        <v>22</v>
      </c>
    </row>
    <row r="21" spans="2:19" x14ac:dyDescent="0.5">
      <c r="C21" s="28" t="s">
        <v>23</v>
      </c>
    </row>
    <row r="22" spans="2:19" x14ac:dyDescent="0.5">
      <c r="C22" s="28" t="s">
        <v>0</v>
      </c>
    </row>
    <row r="23" spans="2:19" x14ac:dyDescent="0.5">
      <c r="C23" s="28" t="s">
        <v>25</v>
      </c>
    </row>
    <row r="25" spans="2:19" x14ac:dyDescent="0.5">
      <c r="B25" s="31" t="s">
        <v>27</v>
      </c>
    </row>
    <row r="26" spans="2:19" x14ac:dyDescent="0.5">
      <c r="C26" s="28" t="s">
        <v>26</v>
      </c>
    </row>
    <row r="28" spans="2:19" x14ac:dyDescent="0.5">
      <c r="B28" s="32" t="s">
        <v>70</v>
      </c>
    </row>
    <row r="29" spans="2:19" x14ac:dyDescent="0.5">
      <c r="C29" s="28" t="s">
        <v>28</v>
      </c>
      <c r="D29" s="3">
        <f>SUM(D18,D21:D23,D26)</f>
        <v>0</v>
      </c>
      <c r="E29" s="3">
        <f t="shared" ref="E29:S29" si="0">SUM(E18,E21:E23,E26)</f>
        <v>0</v>
      </c>
      <c r="F29" s="3">
        <f t="shared" si="0"/>
        <v>0</v>
      </c>
      <c r="G29" s="3">
        <f t="shared" si="0"/>
        <v>0</v>
      </c>
      <c r="H29" s="3">
        <f t="shared" si="0"/>
        <v>0</v>
      </c>
      <c r="I29" s="3">
        <f t="shared" si="0"/>
        <v>0</v>
      </c>
      <c r="J29" s="3">
        <f t="shared" si="0"/>
        <v>0</v>
      </c>
      <c r="K29" s="3">
        <f t="shared" si="0"/>
        <v>0</v>
      </c>
      <c r="L29" s="3">
        <f t="shared" si="0"/>
        <v>0</v>
      </c>
      <c r="M29" s="3">
        <f t="shared" si="0"/>
        <v>0</v>
      </c>
      <c r="N29" s="3">
        <f t="shared" si="0"/>
        <v>0</v>
      </c>
      <c r="O29" s="3">
        <f t="shared" si="0"/>
        <v>0</v>
      </c>
      <c r="P29" s="3">
        <f t="shared" si="0"/>
        <v>0</v>
      </c>
      <c r="Q29" s="3">
        <f t="shared" si="0"/>
        <v>0</v>
      </c>
      <c r="R29" s="3">
        <f t="shared" si="0"/>
        <v>0</v>
      </c>
      <c r="S29" s="3">
        <f t="shared" si="0"/>
        <v>0</v>
      </c>
    </row>
    <row r="30" spans="2:19" x14ac:dyDescent="0.5">
      <c r="C30" s="28" t="s">
        <v>13</v>
      </c>
      <c r="D30" s="33">
        <f>1/((1+$D$4)^D14)</f>
        <v>1</v>
      </c>
      <c r="E30" s="33">
        <f t="shared" ref="E30:S30" si="1">1/((1+$D$4)^E14)</f>
        <v>1</v>
      </c>
      <c r="F30" s="33">
        <f t="shared" si="1"/>
        <v>1</v>
      </c>
      <c r="G30" s="33">
        <f t="shared" si="1"/>
        <v>1</v>
      </c>
      <c r="H30" s="33">
        <f t="shared" si="1"/>
        <v>1</v>
      </c>
      <c r="I30" s="33">
        <f t="shared" si="1"/>
        <v>1</v>
      </c>
      <c r="J30" s="33">
        <f t="shared" si="1"/>
        <v>1</v>
      </c>
      <c r="K30" s="33">
        <f t="shared" si="1"/>
        <v>1</v>
      </c>
      <c r="L30" s="33">
        <f t="shared" si="1"/>
        <v>1</v>
      </c>
      <c r="M30" s="33">
        <f t="shared" si="1"/>
        <v>1</v>
      </c>
      <c r="N30" s="33">
        <f t="shared" si="1"/>
        <v>1</v>
      </c>
      <c r="O30" s="33">
        <f t="shared" si="1"/>
        <v>1</v>
      </c>
      <c r="P30" s="33">
        <f t="shared" si="1"/>
        <v>1</v>
      </c>
      <c r="Q30" s="33">
        <f t="shared" si="1"/>
        <v>1</v>
      </c>
      <c r="R30" s="33">
        <f t="shared" si="1"/>
        <v>1</v>
      </c>
      <c r="S30" s="33">
        <f t="shared" si="1"/>
        <v>1</v>
      </c>
    </row>
    <row r="31" spans="2:19" x14ac:dyDescent="0.5">
      <c r="C31" s="28" t="s">
        <v>2</v>
      </c>
      <c r="D31" s="3">
        <f>D29*D30</f>
        <v>0</v>
      </c>
      <c r="E31" s="3">
        <f t="shared" ref="E31:S31" si="2">E29*E30</f>
        <v>0</v>
      </c>
      <c r="F31" s="3">
        <f t="shared" si="2"/>
        <v>0</v>
      </c>
      <c r="G31" s="3">
        <f t="shared" si="2"/>
        <v>0</v>
      </c>
      <c r="H31" s="3">
        <f t="shared" si="2"/>
        <v>0</v>
      </c>
      <c r="I31" s="3">
        <f t="shared" si="2"/>
        <v>0</v>
      </c>
      <c r="J31" s="3">
        <f t="shared" si="2"/>
        <v>0</v>
      </c>
      <c r="K31" s="3">
        <f t="shared" si="2"/>
        <v>0</v>
      </c>
      <c r="L31" s="3">
        <f t="shared" si="2"/>
        <v>0</v>
      </c>
      <c r="M31" s="3">
        <f t="shared" si="2"/>
        <v>0</v>
      </c>
      <c r="N31" s="3">
        <f t="shared" si="2"/>
        <v>0</v>
      </c>
      <c r="O31" s="3">
        <f t="shared" si="2"/>
        <v>0</v>
      </c>
      <c r="P31" s="3">
        <f t="shared" si="2"/>
        <v>0</v>
      </c>
      <c r="Q31" s="3">
        <f t="shared" si="2"/>
        <v>0</v>
      </c>
      <c r="R31" s="3">
        <f t="shared" si="2"/>
        <v>0</v>
      </c>
      <c r="S31" s="3">
        <f t="shared" si="2"/>
        <v>0</v>
      </c>
    </row>
    <row r="32" spans="2:19" x14ac:dyDescent="0.5">
      <c r="C32" s="28" t="s">
        <v>3</v>
      </c>
      <c r="D32" s="3">
        <f>D31</f>
        <v>0</v>
      </c>
      <c r="E32" s="3">
        <f>D32+E31</f>
        <v>0</v>
      </c>
      <c r="F32" s="3">
        <f t="shared" ref="F32:S32" si="3">E32+F31</f>
        <v>0</v>
      </c>
      <c r="G32" s="3">
        <f t="shared" si="3"/>
        <v>0</v>
      </c>
      <c r="H32" s="3">
        <f t="shared" si="3"/>
        <v>0</v>
      </c>
      <c r="I32" s="3">
        <f t="shared" si="3"/>
        <v>0</v>
      </c>
      <c r="J32" s="3">
        <f t="shared" si="3"/>
        <v>0</v>
      </c>
      <c r="K32" s="3">
        <f t="shared" si="3"/>
        <v>0</v>
      </c>
      <c r="L32" s="3">
        <f t="shared" si="3"/>
        <v>0</v>
      </c>
      <c r="M32" s="3">
        <f t="shared" si="3"/>
        <v>0</v>
      </c>
      <c r="N32" s="3">
        <f t="shared" si="3"/>
        <v>0</v>
      </c>
      <c r="O32" s="3">
        <f t="shared" si="3"/>
        <v>0</v>
      </c>
      <c r="P32" s="3">
        <f t="shared" si="3"/>
        <v>0</v>
      </c>
      <c r="Q32" s="3">
        <f t="shared" si="3"/>
        <v>0</v>
      </c>
      <c r="R32" s="3">
        <f t="shared" si="3"/>
        <v>0</v>
      </c>
      <c r="S32" s="3">
        <f t="shared" si="3"/>
        <v>0</v>
      </c>
    </row>
    <row r="34" spans="3:4" x14ac:dyDescent="0.5">
      <c r="C34" s="106" t="str">
        <f>CONCATENATE("10-year NPV(",D4*100,"%) = ")</f>
        <v xml:space="preserve">10-year NPV(0%) = </v>
      </c>
      <c r="D34" s="107">
        <f>N32</f>
        <v>0</v>
      </c>
    </row>
    <row r="36" spans="3:4" x14ac:dyDescent="0.5">
      <c r="C36" s="28" t="s">
        <v>103</v>
      </c>
      <c r="D36" s="5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C9FDD-F5E6-4454-9989-4B22E2DA9C65}">
  <dimension ref="A1:C9"/>
  <sheetViews>
    <sheetView workbookViewId="0">
      <selection activeCell="A2" sqref="A2"/>
    </sheetView>
  </sheetViews>
  <sheetFormatPr defaultRowHeight="14.1" x14ac:dyDescent="0.5"/>
  <cols>
    <col min="1" max="1" width="8.83984375" style="3"/>
    <col min="2" max="2" width="100.1015625" style="3" customWidth="1"/>
    <col min="3" max="16384" width="8.83984375" style="3"/>
  </cols>
  <sheetData>
    <row r="1" spans="1:3" x14ac:dyDescent="0.5">
      <c r="A1" s="27" t="s">
        <v>71</v>
      </c>
    </row>
    <row r="3" spans="1:3" ht="112.8" x14ac:dyDescent="0.55000000000000004">
      <c r="B3" s="80" t="s">
        <v>72</v>
      </c>
      <c r="C3" s="81"/>
    </row>
    <row r="4" spans="1:3" ht="14.4" x14ac:dyDescent="0.55000000000000004">
      <c r="B4" s="80"/>
      <c r="C4" s="81"/>
    </row>
    <row r="5" spans="1:3" ht="126.9" x14ac:dyDescent="0.55000000000000004">
      <c r="B5" s="80" t="s">
        <v>73</v>
      </c>
      <c r="C5" s="81"/>
    </row>
    <row r="6" spans="1:3" ht="14.4" x14ac:dyDescent="0.55000000000000004">
      <c r="B6" s="80"/>
      <c r="C6" s="81"/>
    </row>
    <row r="7" spans="1:3" ht="28.2" x14ac:dyDescent="0.55000000000000004">
      <c r="B7" s="80" t="s">
        <v>74</v>
      </c>
      <c r="C7" s="81"/>
    </row>
    <row r="8" spans="1:3" x14ac:dyDescent="0.5">
      <c r="B8" s="80" t="s">
        <v>75</v>
      </c>
    </row>
    <row r="9" spans="1:3" x14ac:dyDescent="0.5">
      <c r="B9" s="80" t="s">
        <v>76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87D86-EE7D-4178-AD42-0A795EA0F3AF}">
  <dimension ref="A1:S37"/>
  <sheetViews>
    <sheetView zoomScale="50" zoomScaleNormal="50" workbookViewId="0">
      <selection activeCell="A2" sqref="A2"/>
    </sheetView>
  </sheetViews>
  <sheetFormatPr defaultRowHeight="14.1" x14ac:dyDescent="0.5"/>
  <cols>
    <col min="1" max="2" width="8.83984375" style="3"/>
    <col min="3" max="3" width="18.83984375" style="3" customWidth="1"/>
    <col min="4" max="4" width="9.62890625" style="3" bestFit="1" customWidth="1"/>
    <col min="5" max="19" width="9.20703125" style="3" bestFit="1" customWidth="1"/>
    <col min="20" max="16384" width="8.83984375" style="3"/>
  </cols>
  <sheetData>
    <row r="1" spans="1:9" x14ac:dyDescent="0.5">
      <c r="A1" s="27" t="s">
        <v>19</v>
      </c>
    </row>
    <row r="3" spans="1:9" x14ac:dyDescent="0.5">
      <c r="B3" s="34" t="s">
        <v>30</v>
      </c>
    </row>
    <row r="4" spans="1:9" x14ac:dyDescent="0.5">
      <c r="B4" s="34"/>
      <c r="C4" s="28" t="s">
        <v>31</v>
      </c>
      <c r="D4" s="37">
        <v>6.7000000000000004E-2</v>
      </c>
    </row>
    <row r="5" spans="1:9" x14ac:dyDescent="0.5">
      <c r="B5" s="34"/>
      <c r="C5" s="28" t="s">
        <v>32</v>
      </c>
      <c r="D5" s="30">
        <v>0.01</v>
      </c>
    </row>
    <row r="6" spans="1:9" x14ac:dyDescent="0.5">
      <c r="C6" s="28" t="s">
        <v>12</v>
      </c>
      <c r="D6" s="40">
        <f>D4+D5</f>
        <v>7.6999999999999999E-2</v>
      </c>
    </row>
    <row r="7" spans="1:9" x14ac:dyDescent="0.5">
      <c r="C7" s="28"/>
    </row>
    <row r="8" spans="1:9" x14ac:dyDescent="0.5">
      <c r="C8" s="28" t="s">
        <v>34</v>
      </c>
      <c r="D8" s="39">
        <f>4.75*10^6</f>
        <v>4750000</v>
      </c>
    </row>
    <row r="9" spans="1:9" x14ac:dyDescent="0.5">
      <c r="C9" s="28"/>
    </row>
    <row r="10" spans="1:9" x14ac:dyDescent="0.5">
      <c r="C10" s="28" t="s">
        <v>35</v>
      </c>
      <c r="D10" s="39">
        <v>50000000</v>
      </c>
      <c r="H10" s="28" t="s">
        <v>37</v>
      </c>
      <c r="I10" s="30">
        <v>0.79100000000000004</v>
      </c>
    </row>
    <row r="11" spans="1:9" x14ac:dyDescent="0.5">
      <c r="C11" s="28" t="s">
        <v>36</v>
      </c>
      <c r="D11" s="43">
        <v>0.2</v>
      </c>
      <c r="H11" s="28" t="s">
        <v>38</v>
      </c>
      <c r="I11" s="30">
        <v>4.2999999999999997E-2</v>
      </c>
    </row>
    <row r="12" spans="1:9" x14ac:dyDescent="0.5">
      <c r="C12" s="28" t="s">
        <v>104</v>
      </c>
      <c r="D12" s="38">
        <f>D10*D11</f>
        <v>10000000</v>
      </c>
      <c r="H12" s="28" t="s">
        <v>39</v>
      </c>
      <c r="I12" s="30">
        <v>0.05</v>
      </c>
    </row>
    <row r="13" spans="1:9" x14ac:dyDescent="0.5">
      <c r="C13" s="28" t="s">
        <v>105</v>
      </c>
      <c r="D13" s="44">
        <v>5</v>
      </c>
    </row>
    <row r="14" spans="1:9" x14ac:dyDescent="0.5">
      <c r="C14" s="28" t="s">
        <v>106</v>
      </c>
      <c r="D14" s="45">
        <f>D12/D13</f>
        <v>2000000</v>
      </c>
    </row>
    <row r="17" spans="2:19" x14ac:dyDescent="0.5">
      <c r="C17" s="35" t="s">
        <v>15</v>
      </c>
      <c r="D17" s="27">
        <v>0</v>
      </c>
      <c r="E17" s="27">
        <v>1</v>
      </c>
      <c r="F17" s="27">
        <v>2</v>
      </c>
      <c r="G17" s="27">
        <v>3</v>
      </c>
      <c r="H17" s="27">
        <v>4</v>
      </c>
      <c r="I17" s="27">
        <v>5</v>
      </c>
      <c r="J17" s="27">
        <v>6</v>
      </c>
      <c r="K17" s="27">
        <v>7</v>
      </c>
      <c r="L17" s="27">
        <v>8</v>
      </c>
      <c r="M17" s="27">
        <v>9</v>
      </c>
      <c r="N17" s="27">
        <v>10</v>
      </c>
      <c r="O17" s="27">
        <v>11</v>
      </c>
      <c r="P17" s="27">
        <v>12</v>
      </c>
      <c r="Q17" s="27">
        <v>13</v>
      </c>
      <c r="R17" s="27">
        <v>14</v>
      </c>
      <c r="S17" s="27">
        <v>15</v>
      </c>
    </row>
    <row r="18" spans="2:19" x14ac:dyDescent="0.5">
      <c r="B18" s="32" t="s">
        <v>20</v>
      </c>
    </row>
    <row r="19" spans="2:19" x14ac:dyDescent="0.5">
      <c r="C19" s="28" t="s">
        <v>1</v>
      </c>
      <c r="E19" s="38">
        <f>$D$14</f>
        <v>2000000</v>
      </c>
      <c r="F19" s="38">
        <f>IF((E19+$D$14)&lt;$D$12,(E19+$D$14),$D$12)</f>
        <v>4000000</v>
      </c>
      <c r="G19" s="38">
        <f t="shared" ref="G19:S19" si="0">IF((F19+$D$14)&lt;$D$12,(F19+$D$14),$D$12)</f>
        <v>6000000</v>
      </c>
      <c r="H19" s="38">
        <f t="shared" si="0"/>
        <v>8000000</v>
      </c>
      <c r="I19" s="38">
        <f t="shared" si="0"/>
        <v>10000000</v>
      </c>
      <c r="J19" s="38">
        <f t="shared" si="0"/>
        <v>10000000</v>
      </c>
      <c r="K19" s="38">
        <f t="shared" si="0"/>
        <v>10000000</v>
      </c>
      <c r="L19" s="38">
        <f t="shared" si="0"/>
        <v>10000000</v>
      </c>
      <c r="M19" s="38">
        <f t="shared" si="0"/>
        <v>10000000</v>
      </c>
      <c r="N19" s="38">
        <f t="shared" si="0"/>
        <v>10000000</v>
      </c>
      <c r="O19" s="38">
        <f t="shared" si="0"/>
        <v>10000000</v>
      </c>
      <c r="P19" s="38">
        <f t="shared" si="0"/>
        <v>10000000</v>
      </c>
      <c r="Q19" s="38">
        <f t="shared" si="0"/>
        <v>10000000</v>
      </c>
      <c r="R19" s="38">
        <f t="shared" si="0"/>
        <v>10000000</v>
      </c>
      <c r="S19" s="38">
        <f t="shared" si="0"/>
        <v>10000000</v>
      </c>
    </row>
    <row r="20" spans="2:19" x14ac:dyDescent="0.5">
      <c r="E20" s="38"/>
      <c r="F20" s="38"/>
      <c r="G20" s="38"/>
      <c r="H20" s="38"/>
      <c r="I20" s="38"/>
      <c r="J20" s="38"/>
      <c r="K20" s="38"/>
      <c r="L20" s="38"/>
      <c r="M20" s="38"/>
      <c r="N20" s="38"/>
      <c r="O20" s="38"/>
      <c r="P20" s="38"/>
      <c r="Q20" s="38"/>
      <c r="R20" s="38"/>
      <c r="S20" s="38"/>
    </row>
    <row r="21" spans="2:19" x14ac:dyDescent="0.5">
      <c r="B21" s="32" t="s">
        <v>22</v>
      </c>
      <c r="E21" s="38"/>
      <c r="F21" s="38"/>
      <c r="G21" s="38"/>
      <c r="H21" s="38"/>
      <c r="I21" s="38"/>
      <c r="J21" s="38"/>
      <c r="K21" s="38"/>
      <c r="L21" s="38"/>
      <c r="M21" s="38"/>
      <c r="N21" s="38"/>
      <c r="O21" s="38"/>
      <c r="P21" s="38"/>
      <c r="Q21" s="38"/>
      <c r="R21" s="38"/>
      <c r="S21" s="38"/>
    </row>
    <row r="22" spans="2:19" x14ac:dyDescent="0.5">
      <c r="C22" s="28" t="s">
        <v>23</v>
      </c>
      <c r="E22" s="38">
        <f t="shared" ref="E22:S22" si="1">$I$10*E19</f>
        <v>1582000</v>
      </c>
      <c r="F22" s="38">
        <f t="shared" si="1"/>
        <v>3164000</v>
      </c>
      <c r="G22" s="38">
        <f t="shared" si="1"/>
        <v>4746000</v>
      </c>
      <c r="H22" s="38">
        <f t="shared" si="1"/>
        <v>6328000</v>
      </c>
      <c r="I22" s="38">
        <f t="shared" si="1"/>
        <v>7910000</v>
      </c>
      <c r="J22" s="38">
        <f t="shared" si="1"/>
        <v>7910000</v>
      </c>
      <c r="K22" s="38">
        <f t="shared" si="1"/>
        <v>7910000</v>
      </c>
      <c r="L22" s="38">
        <f t="shared" si="1"/>
        <v>7910000</v>
      </c>
      <c r="M22" s="38">
        <f t="shared" si="1"/>
        <v>7910000</v>
      </c>
      <c r="N22" s="38">
        <f t="shared" si="1"/>
        <v>7910000</v>
      </c>
      <c r="O22" s="38">
        <f t="shared" si="1"/>
        <v>7910000</v>
      </c>
      <c r="P22" s="38">
        <f t="shared" si="1"/>
        <v>7910000</v>
      </c>
      <c r="Q22" s="38">
        <f t="shared" si="1"/>
        <v>7910000</v>
      </c>
      <c r="R22" s="38">
        <f t="shared" si="1"/>
        <v>7910000</v>
      </c>
      <c r="S22" s="38">
        <f t="shared" si="1"/>
        <v>7910000</v>
      </c>
    </row>
    <row r="23" spans="2:19" x14ac:dyDescent="0.5">
      <c r="C23" s="28" t="s">
        <v>0</v>
      </c>
      <c r="E23" s="38">
        <f t="shared" ref="E23:S23" si="2">$I$11*E19</f>
        <v>86000</v>
      </c>
      <c r="F23" s="38">
        <f t="shared" si="2"/>
        <v>172000</v>
      </c>
      <c r="G23" s="38">
        <f t="shared" si="2"/>
        <v>257999.99999999997</v>
      </c>
      <c r="H23" s="38">
        <f t="shared" si="2"/>
        <v>344000</v>
      </c>
      <c r="I23" s="38">
        <f t="shared" si="2"/>
        <v>429999.99999999994</v>
      </c>
      <c r="J23" s="38">
        <f t="shared" si="2"/>
        <v>429999.99999999994</v>
      </c>
      <c r="K23" s="38">
        <f t="shared" si="2"/>
        <v>429999.99999999994</v>
      </c>
      <c r="L23" s="38">
        <f t="shared" si="2"/>
        <v>429999.99999999994</v>
      </c>
      <c r="M23" s="38">
        <f t="shared" si="2"/>
        <v>429999.99999999994</v>
      </c>
      <c r="N23" s="38">
        <f t="shared" si="2"/>
        <v>429999.99999999994</v>
      </c>
      <c r="O23" s="38">
        <f t="shared" si="2"/>
        <v>429999.99999999994</v>
      </c>
      <c r="P23" s="38">
        <f t="shared" si="2"/>
        <v>429999.99999999994</v>
      </c>
      <c r="Q23" s="38">
        <f t="shared" si="2"/>
        <v>429999.99999999994</v>
      </c>
      <c r="R23" s="38">
        <f t="shared" si="2"/>
        <v>429999.99999999994</v>
      </c>
      <c r="S23" s="38">
        <f t="shared" si="2"/>
        <v>429999.99999999994</v>
      </c>
    </row>
    <row r="24" spans="2:19" x14ac:dyDescent="0.5">
      <c r="C24" s="28" t="s">
        <v>25</v>
      </c>
      <c r="E24" s="38">
        <f>$I$12*$D$8</f>
        <v>237500</v>
      </c>
      <c r="F24" s="38">
        <f t="shared" ref="F24:S24" si="3">$I$12*$D$8</f>
        <v>237500</v>
      </c>
      <c r="G24" s="38">
        <f t="shared" si="3"/>
        <v>237500</v>
      </c>
      <c r="H24" s="38">
        <f t="shared" si="3"/>
        <v>237500</v>
      </c>
      <c r="I24" s="38">
        <f t="shared" si="3"/>
        <v>237500</v>
      </c>
      <c r="J24" s="38">
        <f t="shared" si="3"/>
        <v>237500</v>
      </c>
      <c r="K24" s="38">
        <f t="shared" si="3"/>
        <v>237500</v>
      </c>
      <c r="L24" s="38">
        <f t="shared" si="3"/>
        <v>237500</v>
      </c>
      <c r="M24" s="38">
        <f t="shared" si="3"/>
        <v>237500</v>
      </c>
      <c r="N24" s="38">
        <f t="shared" si="3"/>
        <v>237500</v>
      </c>
      <c r="O24" s="38">
        <f t="shared" si="3"/>
        <v>237500</v>
      </c>
      <c r="P24" s="38">
        <f t="shared" si="3"/>
        <v>237500</v>
      </c>
      <c r="Q24" s="38">
        <f t="shared" si="3"/>
        <v>237500</v>
      </c>
      <c r="R24" s="38">
        <f t="shared" si="3"/>
        <v>237500</v>
      </c>
      <c r="S24" s="38">
        <f t="shared" si="3"/>
        <v>237500</v>
      </c>
    </row>
    <row r="25" spans="2:19" x14ac:dyDescent="0.5">
      <c r="E25" s="38"/>
      <c r="F25" s="38"/>
      <c r="G25" s="38"/>
      <c r="H25" s="38"/>
      <c r="I25" s="38"/>
      <c r="J25" s="38"/>
      <c r="K25" s="38"/>
      <c r="L25" s="38"/>
      <c r="M25" s="38"/>
      <c r="N25" s="38"/>
      <c r="O25" s="38"/>
      <c r="P25" s="38"/>
      <c r="Q25" s="38"/>
      <c r="R25" s="38"/>
      <c r="S25" s="38"/>
    </row>
    <row r="26" spans="2:19" x14ac:dyDescent="0.5">
      <c r="B26" s="31" t="s">
        <v>27</v>
      </c>
      <c r="E26" s="38"/>
      <c r="F26" s="38"/>
      <c r="G26" s="38"/>
      <c r="H26" s="38"/>
      <c r="I26" s="38"/>
      <c r="J26" s="38"/>
      <c r="K26" s="38"/>
      <c r="L26" s="38"/>
      <c r="M26" s="38"/>
      <c r="N26" s="38"/>
      <c r="O26" s="38"/>
      <c r="P26" s="38"/>
      <c r="Q26" s="38"/>
      <c r="R26" s="38"/>
      <c r="S26" s="38"/>
    </row>
    <row r="27" spans="2:19" x14ac:dyDescent="0.5">
      <c r="C27" s="28" t="s">
        <v>33</v>
      </c>
      <c r="D27" s="38">
        <f>D8</f>
        <v>4750000</v>
      </c>
      <c r="E27" s="38"/>
      <c r="F27" s="38"/>
      <c r="G27" s="38"/>
      <c r="H27" s="38"/>
      <c r="I27" s="38"/>
      <c r="J27" s="38"/>
      <c r="K27" s="38"/>
      <c r="L27" s="38"/>
      <c r="M27" s="38"/>
      <c r="N27" s="38"/>
      <c r="O27" s="38"/>
      <c r="P27" s="38"/>
      <c r="Q27" s="38"/>
      <c r="R27" s="38"/>
      <c r="S27" s="38"/>
    </row>
    <row r="28" spans="2:19" x14ac:dyDescent="0.5">
      <c r="E28" s="38"/>
      <c r="F28" s="38"/>
      <c r="G28" s="38"/>
      <c r="H28" s="38"/>
      <c r="I28" s="38"/>
      <c r="J28" s="38"/>
      <c r="K28" s="38"/>
      <c r="L28" s="38"/>
      <c r="M28" s="38"/>
      <c r="N28" s="38"/>
      <c r="O28" s="38"/>
      <c r="P28" s="38"/>
      <c r="Q28" s="38"/>
      <c r="R28" s="38"/>
      <c r="S28" s="38"/>
    </row>
    <row r="29" spans="2:19" x14ac:dyDescent="0.5">
      <c r="B29" s="32" t="s">
        <v>70</v>
      </c>
      <c r="E29" s="38"/>
      <c r="F29" s="38"/>
      <c r="G29" s="38"/>
      <c r="H29" s="38"/>
      <c r="I29" s="38"/>
      <c r="J29" s="38"/>
      <c r="K29" s="38"/>
      <c r="L29" s="38"/>
      <c r="M29" s="38"/>
      <c r="N29" s="38"/>
      <c r="O29" s="38"/>
      <c r="P29" s="38"/>
      <c r="Q29" s="38"/>
      <c r="R29" s="38"/>
      <c r="S29" s="38"/>
    </row>
    <row r="30" spans="2:19" x14ac:dyDescent="0.5">
      <c r="C30" s="28" t="s">
        <v>28</v>
      </c>
      <c r="D30" s="38">
        <f>D19-SUM(D22:D24,D27)</f>
        <v>-4750000</v>
      </c>
      <c r="E30" s="38">
        <f t="shared" ref="E30:S30" si="4">E19-SUM(E22:E24,E27)</f>
        <v>94500</v>
      </c>
      <c r="F30" s="38">
        <f t="shared" si="4"/>
        <v>426500</v>
      </c>
      <c r="G30" s="38">
        <f t="shared" si="4"/>
        <v>758500</v>
      </c>
      <c r="H30" s="38">
        <f t="shared" si="4"/>
        <v>1090500</v>
      </c>
      <c r="I30" s="38">
        <f t="shared" si="4"/>
        <v>1422500</v>
      </c>
      <c r="J30" s="38">
        <f t="shared" si="4"/>
        <v>1422500</v>
      </c>
      <c r="K30" s="38">
        <f t="shared" si="4"/>
        <v>1422500</v>
      </c>
      <c r="L30" s="38">
        <f t="shared" si="4"/>
        <v>1422500</v>
      </c>
      <c r="M30" s="38">
        <f t="shared" si="4"/>
        <v>1422500</v>
      </c>
      <c r="N30" s="38">
        <f t="shared" si="4"/>
        <v>1422500</v>
      </c>
      <c r="O30" s="38">
        <f t="shared" si="4"/>
        <v>1422500</v>
      </c>
      <c r="P30" s="38">
        <f t="shared" si="4"/>
        <v>1422500</v>
      </c>
      <c r="Q30" s="38">
        <f t="shared" si="4"/>
        <v>1422500</v>
      </c>
      <c r="R30" s="38">
        <f t="shared" si="4"/>
        <v>1422500</v>
      </c>
      <c r="S30" s="38">
        <f t="shared" si="4"/>
        <v>1422500</v>
      </c>
    </row>
    <row r="31" spans="2:19" x14ac:dyDescent="0.5">
      <c r="C31" s="28" t="s">
        <v>13</v>
      </c>
      <c r="D31" s="41">
        <f t="shared" ref="D31:S31" si="5">1/((1+$D$6)^D17)</f>
        <v>1</v>
      </c>
      <c r="E31" s="41">
        <f t="shared" si="5"/>
        <v>0.92850510677808729</v>
      </c>
      <c r="F31" s="41">
        <f t="shared" si="5"/>
        <v>0.86212173331298725</v>
      </c>
      <c r="G31" s="41">
        <f t="shared" si="5"/>
        <v>0.80048443204548492</v>
      </c>
      <c r="H31" s="41">
        <f t="shared" si="5"/>
        <v>0.74325388305058948</v>
      </c>
      <c r="I31" s="41">
        <f t="shared" si="5"/>
        <v>0.69011502604511554</v>
      </c>
      <c r="J31" s="41">
        <f t="shared" si="5"/>
        <v>0.64077532594718256</v>
      </c>
      <c r="K31" s="41">
        <f t="shared" si="5"/>
        <v>0.59496316243935232</v>
      </c>
      <c r="L31" s="41">
        <f t="shared" si="5"/>
        <v>0.55242633466977931</v>
      </c>
      <c r="M31" s="41">
        <f t="shared" si="5"/>
        <v>0.51293067285959093</v>
      </c>
      <c r="N31" s="41">
        <f t="shared" si="5"/>
        <v>0.47625874917325062</v>
      </c>
      <c r="O31" s="41">
        <f t="shared" si="5"/>
        <v>0.44220868075510728</v>
      </c>
      <c r="P31" s="41">
        <f t="shared" si="5"/>
        <v>0.410593018342718</v>
      </c>
      <c r="Q31" s="41">
        <f t="shared" si="5"/>
        <v>0.38123771433864251</v>
      </c>
      <c r="R31" s="41">
        <f t="shared" si="5"/>
        <v>0.35398116465983515</v>
      </c>
      <c r="S31" s="41">
        <f t="shared" si="5"/>
        <v>0.32867331908991199</v>
      </c>
    </row>
    <row r="32" spans="2:19" x14ac:dyDescent="0.5">
      <c r="C32" s="28" t="s">
        <v>2</v>
      </c>
      <c r="D32" s="38">
        <f>D30*D31</f>
        <v>-4750000</v>
      </c>
      <c r="E32" s="38">
        <f t="shared" ref="E32:S32" si="6">E30*E31</f>
        <v>87743.732590529253</v>
      </c>
      <c r="F32" s="38">
        <f t="shared" si="6"/>
        <v>367694.91925798904</v>
      </c>
      <c r="G32" s="38">
        <f t="shared" si="6"/>
        <v>607167.44170650037</v>
      </c>
      <c r="H32" s="38">
        <f t="shared" si="6"/>
        <v>810518.35946666787</v>
      </c>
      <c r="I32" s="38">
        <f t="shared" si="6"/>
        <v>981688.62454917689</v>
      </c>
      <c r="J32" s="38">
        <f t="shared" si="6"/>
        <v>911502.90115986718</v>
      </c>
      <c r="K32" s="38">
        <f t="shared" si="6"/>
        <v>846335.09856997873</v>
      </c>
      <c r="L32" s="38">
        <f t="shared" si="6"/>
        <v>785826.46106776106</v>
      </c>
      <c r="M32" s="38">
        <f t="shared" si="6"/>
        <v>729643.88214276813</v>
      </c>
      <c r="N32" s="38">
        <f t="shared" si="6"/>
        <v>677478.07069894904</v>
      </c>
      <c r="O32" s="38">
        <f t="shared" si="6"/>
        <v>629041.8483741401</v>
      </c>
      <c r="P32" s="38">
        <f t="shared" si="6"/>
        <v>584068.56859251636</v>
      </c>
      <c r="Q32" s="38">
        <f t="shared" si="6"/>
        <v>542310.64864671894</v>
      </c>
      <c r="R32" s="38">
        <f t="shared" si="6"/>
        <v>503538.20672861551</v>
      </c>
      <c r="S32" s="38">
        <f t="shared" si="6"/>
        <v>467537.7964053998</v>
      </c>
    </row>
    <row r="33" spans="2:19" x14ac:dyDescent="0.5">
      <c r="C33" s="28" t="s">
        <v>3</v>
      </c>
      <c r="D33" s="38">
        <f>D32</f>
        <v>-4750000</v>
      </c>
      <c r="E33" s="38">
        <f>D33+E32</f>
        <v>-4662256.2674094709</v>
      </c>
      <c r="F33" s="38">
        <f t="shared" ref="F33:S33" si="7">E33+F32</f>
        <v>-4294561.3481514817</v>
      </c>
      <c r="G33" s="38">
        <f t="shared" si="7"/>
        <v>-3687393.9064449812</v>
      </c>
      <c r="H33" s="38">
        <f t="shared" si="7"/>
        <v>-2876875.5469783135</v>
      </c>
      <c r="I33" s="38">
        <f t="shared" si="7"/>
        <v>-1895186.9224291365</v>
      </c>
      <c r="J33" s="38">
        <f t="shared" si="7"/>
        <v>-983684.02126926929</v>
      </c>
      <c r="K33" s="38">
        <f t="shared" si="7"/>
        <v>-137348.92269929056</v>
      </c>
      <c r="L33" s="38">
        <f t="shared" si="7"/>
        <v>648477.5383684705</v>
      </c>
      <c r="M33" s="38">
        <f t="shared" si="7"/>
        <v>1378121.4205112387</v>
      </c>
      <c r="N33" s="38">
        <f t="shared" si="7"/>
        <v>2055599.4912101878</v>
      </c>
      <c r="O33" s="38">
        <f t="shared" si="7"/>
        <v>2684641.3395843278</v>
      </c>
      <c r="P33" s="38">
        <f t="shared" si="7"/>
        <v>3268709.908176844</v>
      </c>
      <c r="Q33" s="38">
        <f t="shared" si="7"/>
        <v>3811020.5568235628</v>
      </c>
      <c r="R33" s="38">
        <f t="shared" si="7"/>
        <v>4314558.7635521786</v>
      </c>
      <c r="S33" s="38">
        <f t="shared" si="7"/>
        <v>4782096.5599575788</v>
      </c>
    </row>
    <row r="34" spans="2:19" ht="14.4" thickBot="1" x14ac:dyDescent="0.55000000000000004"/>
    <row r="35" spans="2:19" ht="14.4" thickBot="1" x14ac:dyDescent="0.55000000000000004">
      <c r="B35" s="46"/>
      <c r="C35" s="36" t="str">
        <f>CONCATENATE("10-year NPV(",D6*100,"%) in USD =")</f>
        <v>10-year NPV(7.7%) in USD =</v>
      </c>
      <c r="D35" s="42">
        <f>N33</f>
        <v>2055599.4912101878</v>
      </c>
    </row>
    <row r="37" spans="2:19" x14ac:dyDescent="0.5">
      <c r="C37" s="28" t="s">
        <v>103</v>
      </c>
      <c r="D37" s="55">
        <v>0.14384718780155573</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3B955-01CD-451D-9D68-4928B3D879EA}">
  <dimension ref="A1:U60"/>
  <sheetViews>
    <sheetView zoomScale="80" zoomScaleNormal="80" workbookViewId="0">
      <selection activeCell="A2" sqref="A2"/>
    </sheetView>
  </sheetViews>
  <sheetFormatPr defaultRowHeight="14.1" x14ac:dyDescent="0.5"/>
  <cols>
    <col min="1" max="2" width="8.83984375" style="3"/>
    <col min="3" max="3" width="18.83984375" style="3" customWidth="1"/>
    <col min="4" max="4" width="13.41796875" style="3" bestFit="1" customWidth="1"/>
    <col min="5" max="8" width="8.83984375" style="3"/>
    <col min="9" max="19" width="9.62890625" style="3" bestFit="1" customWidth="1"/>
    <col min="20" max="16384" width="8.83984375" style="3"/>
  </cols>
  <sheetData>
    <row r="1" spans="1:21" x14ac:dyDescent="0.5">
      <c r="A1" s="27" t="s">
        <v>50</v>
      </c>
    </row>
    <row r="2" spans="1:21" x14ac:dyDescent="0.5">
      <c r="L2" s="34" t="s">
        <v>51</v>
      </c>
    </row>
    <row r="3" spans="1:21" x14ac:dyDescent="0.5">
      <c r="B3" s="34" t="s">
        <v>52</v>
      </c>
      <c r="E3" s="54" t="s">
        <v>53</v>
      </c>
      <c r="F3" s="55"/>
      <c r="O3" s="28" t="s">
        <v>54</v>
      </c>
      <c r="P3" s="38">
        <v>2055599.4912101878</v>
      </c>
    </row>
    <row r="4" spans="1:21" x14ac:dyDescent="0.5">
      <c r="B4" s="34"/>
      <c r="C4" s="28" t="s">
        <v>31</v>
      </c>
      <c r="D4" s="30">
        <v>6.7000000000000004E-2</v>
      </c>
      <c r="E4" s="56"/>
      <c r="O4" s="28" t="str">
        <f>CONCATENATE(" Current 10-year NPV(",$D$6*100,"%) in USD =")</f>
        <v xml:space="preserve"> Current 10-year NPV(7.7%) in USD =</v>
      </c>
      <c r="P4" s="57">
        <f>D36</f>
        <v>2055599.4912101878</v>
      </c>
    </row>
    <row r="5" spans="1:21" x14ac:dyDescent="0.5">
      <c r="B5" s="34"/>
      <c r="C5" s="28" t="s">
        <v>55</v>
      </c>
      <c r="D5" s="30">
        <v>0.01</v>
      </c>
      <c r="E5" s="56"/>
      <c r="O5" s="28" t="s">
        <v>56</v>
      </c>
      <c r="P5" s="55">
        <f>P4/P3</f>
        <v>1</v>
      </c>
    </row>
    <row r="6" spans="1:21" x14ac:dyDescent="0.5">
      <c r="C6" s="28" t="s">
        <v>12</v>
      </c>
      <c r="D6" s="40">
        <f>SUM(D4:D5)</f>
        <v>7.6999999999999999E-2</v>
      </c>
      <c r="E6" s="37">
        <v>0.14384718780155573</v>
      </c>
      <c r="F6" s="3" t="s">
        <v>57</v>
      </c>
      <c r="K6" s="16"/>
      <c r="L6" s="16"/>
      <c r="M6" s="16"/>
      <c r="N6" s="16"/>
      <c r="O6" s="16"/>
      <c r="P6" s="16"/>
      <c r="Q6" s="16"/>
      <c r="R6" s="16"/>
      <c r="S6" s="16"/>
      <c r="T6" s="16"/>
      <c r="U6" s="16"/>
    </row>
    <row r="7" spans="1:21" x14ac:dyDescent="0.5">
      <c r="C7" s="28"/>
      <c r="K7" s="16"/>
      <c r="L7" s="16"/>
      <c r="M7" s="16"/>
      <c r="N7" s="16"/>
      <c r="O7" s="16"/>
      <c r="P7" s="116" t="s">
        <v>58</v>
      </c>
      <c r="Q7" s="117"/>
      <c r="R7" s="118" t="s">
        <v>59</v>
      </c>
      <c r="S7" s="116"/>
      <c r="T7" s="116"/>
      <c r="U7" s="16"/>
    </row>
    <row r="8" spans="1:21" x14ac:dyDescent="0.5">
      <c r="C8" s="28" t="s">
        <v>34</v>
      </c>
      <c r="D8" s="58">
        <v>4750000</v>
      </c>
      <c r="K8" s="16"/>
      <c r="L8" s="16"/>
      <c r="M8" s="16"/>
      <c r="N8" s="16"/>
      <c r="O8" s="16"/>
      <c r="P8" s="59" t="s">
        <v>10</v>
      </c>
      <c r="Q8" s="60" t="s">
        <v>11</v>
      </c>
      <c r="R8" s="59" t="s">
        <v>60</v>
      </c>
      <c r="S8" s="61" t="s">
        <v>61</v>
      </c>
      <c r="T8" s="62" t="s">
        <v>62</v>
      </c>
      <c r="U8" s="16"/>
    </row>
    <row r="9" spans="1:21" x14ac:dyDescent="0.5">
      <c r="C9" s="28"/>
      <c r="D9" s="56"/>
      <c r="E9" s="54" t="s">
        <v>53</v>
      </c>
      <c r="J9" s="54" t="s">
        <v>53</v>
      </c>
      <c r="K9" s="16"/>
      <c r="L9" s="16"/>
      <c r="M9" s="16"/>
      <c r="N9" s="16"/>
      <c r="O9" s="15" t="s">
        <v>63</v>
      </c>
      <c r="P9" s="63">
        <v>4275000</v>
      </c>
      <c r="Q9" s="64">
        <v>5225000</v>
      </c>
      <c r="R9" s="65">
        <v>0.690336775063909</v>
      </c>
      <c r="S9" s="65">
        <v>1.3096632249360904</v>
      </c>
      <c r="T9" s="66">
        <f>S9-R9</f>
        <v>0.61932644987218144</v>
      </c>
      <c r="U9" s="16"/>
    </row>
    <row r="10" spans="1:21" x14ac:dyDescent="0.5">
      <c r="C10" s="28" t="s">
        <v>35</v>
      </c>
      <c r="D10" s="67">
        <v>50000000</v>
      </c>
      <c r="E10" s="56"/>
      <c r="H10" s="28" t="s">
        <v>64</v>
      </c>
      <c r="I10" s="30">
        <v>0.79100000000000004</v>
      </c>
      <c r="J10" s="68">
        <v>0.83152108900570609</v>
      </c>
      <c r="K10" s="16"/>
      <c r="L10" s="16"/>
      <c r="M10" s="16"/>
      <c r="N10" s="16"/>
      <c r="O10" s="15" t="s">
        <v>44</v>
      </c>
      <c r="P10" s="69">
        <v>0</v>
      </c>
      <c r="Q10" s="70">
        <v>0.02</v>
      </c>
      <c r="R10" s="65">
        <v>0.81799247513278095</v>
      </c>
      <c r="S10" s="65">
        <v>1.196184823686846</v>
      </c>
      <c r="T10" s="66">
        <f t="shared" ref="T10:T15" si="0">S10-R10</f>
        <v>0.37819234855406503</v>
      </c>
      <c r="U10" s="16"/>
    </row>
    <row r="11" spans="1:21" x14ac:dyDescent="0.5">
      <c r="C11" s="28" t="s">
        <v>36</v>
      </c>
      <c r="D11" s="30">
        <v>0.2</v>
      </c>
      <c r="E11" s="71">
        <v>0.15117941083649847</v>
      </c>
      <c r="H11" s="28" t="s">
        <v>65</v>
      </c>
      <c r="I11" s="30">
        <v>4.2999999999999997E-2</v>
      </c>
      <c r="J11" s="56"/>
      <c r="K11" s="16"/>
      <c r="L11" s="16"/>
      <c r="M11" s="16"/>
      <c r="N11" s="16"/>
      <c r="O11" s="15" t="s">
        <v>107</v>
      </c>
      <c r="P11" s="69">
        <v>0.16000000000000003</v>
      </c>
      <c r="Q11" s="70">
        <v>0.24</v>
      </c>
      <c r="R11" s="65">
        <v>0.18067355012781869</v>
      </c>
      <c r="S11" s="65">
        <v>1.8193264498721808</v>
      </c>
      <c r="T11" s="66">
        <f t="shared" si="0"/>
        <v>1.6386528997443621</v>
      </c>
      <c r="U11" s="16"/>
    </row>
    <row r="12" spans="1:21" x14ac:dyDescent="0.5">
      <c r="C12" s="28" t="s">
        <v>104</v>
      </c>
      <c r="D12" s="72">
        <f>D11*D10</f>
        <v>10000000</v>
      </c>
      <c r="E12" s="56"/>
      <c r="H12" s="28" t="s">
        <v>39</v>
      </c>
      <c r="I12" s="30">
        <v>0.05</v>
      </c>
      <c r="J12" s="56"/>
      <c r="K12" s="16"/>
      <c r="L12" s="16"/>
      <c r="M12" s="16"/>
      <c r="N12" s="16"/>
      <c r="O12" s="15" t="s">
        <v>66</v>
      </c>
      <c r="P12" s="69">
        <v>0.71190000000000009</v>
      </c>
      <c r="Q12" s="70">
        <v>0.8701000000000001</v>
      </c>
      <c r="R12" s="65">
        <v>-0.95206994532799782</v>
      </c>
      <c r="S12" s="65">
        <v>2.9520699453279979</v>
      </c>
      <c r="T12" s="66">
        <f t="shared" si="0"/>
        <v>3.9041398906559959</v>
      </c>
      <c r="U12" s="16"/>
    </row>
    <row r="13" spans="1:21" x14ac:dyDescent="0.5">
      <c r="C13" s="28" t="s">
        <v>105</v>
      </c>
      <c r="D13" s="73">
        <v>5</v>
      </c>
      <c r="E13" s="74">
        <v>8.4018099605066485</v>
      </c>
      <c r="K13" s="16"/>
      <c r="L13" s="16"/>
      <c r="M13" s="16"/>
      <c r="N13" s="16"/>
      <c r="O13" s="15" t="s">
        <v>67</v>
      </c>
      <c r="P13" s="69">
        <v>3.8699999999999998E-2</v>
      </c>
      <c r="Q13" s="70">
        <v>4.7300000000000002E-2</v>
      </c>
      <c r="R13" s="65">
        <v>0.89388241763703724</v>
      </c>
      <c r="S13" s="65">
        <v>1.1061175823629636</v>
      </c>
      <c r="T13" s="66">
        <f t="shared" si="0"/>
        <v>0.21223516472592641</v>
      </c>
      <c r="U13" s="16"/>
    </row>
    <row r="14" spans="1:21" x14ac:dyDescent="0.5">
      <c r="C14" s="28" t="s">
        <v>106</v>
      </c>
      <c r="D14" s="72">
        <f>D12/D13</f>
        <v>2000000</v>
      </c>
      <c r="E14" s="56"/>
      <c r="K14" s="16"/>
      <c r="L14" s="16"/>
      <c r="M14" s="16"/>
      <c r="N14" s="16"/>
      <c r="O14" s="15" t="s">
        <v>45</v>
      </c>
      <c r="P14" s="75">
        <v>4</v>
      </c>
      <c r="Q14" s="76">
        <v>7</v>
      </c>
      <c r="R14" s="65">
        <v>0.39642624802319848</v>
      </c>
      <c r="S14" s="65">
        <v>1.3241190938184237</v>
      </c>
      <c r="T14" s="66">
        <f t="shared" si="0"/>
        <v>0.92769284579522526</v>
      </c>
      <c r="U14" s="16"/>
    </row>
    <row r="15" spans="1:21" x14ac:dyDescent="0.5">
      <c r="K15" s="16"/>
      <c r="L15" s="16"/>
      <c r="M15" s="16"/>
      <c r="N15" s="16"/>
      <c r="O15" s="15" t="s">
        <v>68</v>
      </c>
      <c r="P15" s="77">
        <v>4.5000000000000005E-2</v>
      </c>
      <c r="Q15" s="77">
        <v>5.5000000000000007E-2</v>
      </c>
      <c r="R15" s="65">
        <v>0.9214129170999027</v>
      </c>
      <c r="S15" s="65">
        <v>1.0785870829000981</v>
      </c>
      <c r="T15" s="66">
        <f t="shared" si="0"/>
        <v>0.15717416580019539</v>
      </c>
      <c r="U15" s="16"/>
    </row>
    <row r="16" spans="1:21" x14ac:dyDescent="0.5">
      <c r="J16" s="16"/>
      <c r="K16" s="16"/>
      <c r="L16" s="16"/>
      <c r="M16" s="16"/>
      <c r="N16" s="16"/>
      <c r="O16" s="16"/>
      <c r="P16" s="16"/>
      <c r="Q16" s="16"/>
      <c r="R16" s="16"/>
      <c r="S16" s="16"/>
      <c r="T16" s="16"/>
      <c r="U16" s="16"/>
    </row>
    <row r="17" spans="2:21" x14ac:dyDescent="0.5">
      <c r="J17" s="16"/>
      <c r="K17" s="16"/>
      <c r="L17" s="16"/>
      <c r="M17" s="16"/>
      <c r="N17" s="16"/>
      <c r="O17" s="16"/>
      <c r="P17" s="16"/>
      <c r="Q17" s="16"/>
      <c r="R17" s="16"/>
      <c r="S17" s="16"/>
      <c r="T17" s="16"/>
      <c r="U17" s="16"/>
    </row>
    <row r="18" spans="2:21" x14ac:dyDescent="0.5">
      <c r="C18" s="35" t="s">
        <v>15</v>
      </c>
      <c r="D18" s="27">
        <v>0</v>
      </c>
      <c r="E18" s="27">
        <v>1</v>
      </c>
      <c r="F18" s="27">
        <v>2</v>
      </c>
      <c r="G18" s="27">
        <v>3</v>
      </c>
      <c r="H18" s="27">
        <v>4</v>
      </c>
      <c r="I18" s="27">
        <v>5</v>
      </c>
      <c r="J18" s="27">
        <v>6</v>
      </c>
      <c r="K18" s="27">
        <v>7</v>
      </c>
      <c r="L18" s="27">
        <v>8</v>
      </c>
      <c r="M18" s="27">
        <v>9</v>
      </c>
      <c r="N18" s="27">
        <v>10</v>
      </c>
      <c r="O18" s="27">
        <v>11</v>
      </c>
      <c r="P18" s="27">
        <v>12</v>
      </c>
      <c r="Q18" s="27">
        <v>13</v>
      </c>
      <c r="R18" s="27">
        <v>14</v>
      </c>
      <c r="S18" s="27">
        <v>15</v>
      </c>
    </row>
    <row r="19" spans="2:21" x14ac:dyDescent="0.5">
      <c r="B19" s="32" t="s">
        <v>20</v>
      </c>
    </row>
    <row r="20" spans="2:21" x14ac:dyDescent="0.5">
      <c r="C20" s="28" t="s">
        <v>1</v>
      </c>
      <c r="E20" s="38">
        <f>$D$14</f>
        <v>2000000</v>
      </c>
      <c r="F20" s="38">
        <f>MIN(E20+$D$14,$D$12)</f>
        <v>4000000</v>
      </c>
      <c r="G20" s="38">
        <f t="shared" ref="G20:S20" si="1">MIN(F20+$D$14,$D$12)</f>
        <v>6000000</v>
      </c>
      <c r="H20" s="38">
        <f t="shared" si="1"/>
        <v>8000000</v>
      </c>
      <c r="I20" s="38">
        <f t="shared" si="1"/>
        <v>10000000</v>
      </c>
      <c r="J20" s="38">
        <f t="shared" si="1"/>
        <v>10000000</v>
      </c>
      <c r="K20" s="38">
        <f t="shared" si="1"/>
        <v>10000000</v>
      </c>
      <c r="L20" s="38">
        <f t="shared" si="1"/>
        <v>10000000</v>
      </c>
      <c r="M20" s="38">
        <f t="shared" si="1"/>
        <v>10000000</v>
      </c>
      <c r="N20" s="38">
        <f t="shared" si="1"/>
        <v>10000000</v>
      </c>
      <c r="O20" s="38">
        <f t="shared" si="1"/>
        <v>10000000</v>
      </c>
      <c r="P20" s="38">
        <f t="shared" si="1"/>
        <v>10000000</v>
      </c>
      <c r="Q20" s="38">
        <f t="shared" si="1"/>
        <v>10000000</v>
      </c>
      <c r="R20" s="38">
        <f t="shared" si="1"/>
        <v>10000000</v>
      </c>
      <c r="S20" s="38">
        <f t="shared" si="1"/>
        <v>10000000</v>
      </c>
    </row>
    <row r="22" spans="2:21" x14ac:dyDescent="0.5">
      <c r="B22" s="32" t="s">
        <v>22</v>
      </c>
    </row>
    <row r="23" spans="2:21" x14ac:dyDescent="0.5">
      <c r="C23" s="28" t="s">
        <v>23</v>
      </c>
      <c r="E23" s="38">
        <f>E20*$I$10</f>
        <v>1582000</v>
      </c>
      <c r="F23" s="38">
        <f t="shared" ref="F23:S23" si="2">F20*$I$10</f>
        <v>3164000</v>
      </c>
      <c r="G23" s="38">
        <f t="shared" si="2"/>
        <v>4746000</v>
      </c>
      <c r="H23" s="38">
        <f t="shared" si="2"/>
        <v>6328000</v>
      </c>
      <c r="I23" s="38">
        <f t="shared" si="2"/>
        <v>7910000</v>
      </c>
      <c r="J23" s="38">
        <f t="shared" si="2"/>
        <v>7910000</v>
      </c>
      <c r="K23" s="38">
        <f t="shared" si="2"/>
        <v>7910000</v>
      </c>
      <c r="L23" s="38">
        <f t="shared" si="2"/>
        <v>7910000</v>
      </c>
      <c r="M23" s="38">
        <f t="shared" si="2"/>
        <v>7910000</v>
      </c>
      <c r="N23" s="38">
        <f t="shared" si="2"/>
        <v>7910000</v>
      </c>
      <c r="O23" s="38">
        <f t="shared" si="2"/>
        <v>7910000</v>
      </c>
      <c r="P23" s="38">
        <f t="shared" si="2"/>
        <v>7910000</v>
      </c>
      <c r="Q23" s="38">
        <f t="shared" si="2"/>
        <v>7910000</v>
      </c>
      <c r="R23" s="38">
        <f t="shared" si="2"/>
        <v>7910000</v>
      </c>
      <c r="S23" s="38">
        <f t="shared" si="2"/>
        <v>7910000</v>
      </c>
    </row>
    <row r="24" spans="2:21" x14ac:dyDescent="0.5">
      <c r="C24" s="28" t="s">
        <v>0</v>
      </c>
      <c r="E24" s="38">
        <f>E20*$I$11</f>
        <v>86000</v>
      </c>
      <c r="F24" s="38">
        <f t="shared" ref="F24:S24" si="3">F20*$I$11</f>
        <v>172000</v>
      </c>
      <c r="G24" s="38">
        <f t="shared" si="3"/>
        <v>257999.99999999997</v>
      </c>
      <c r="H24" s="38">
        <f t="shared" si="3"/>
        <v>344000</v>
      </c>
      <c r="I24" s="38">
        <f t="shared" si="3"/>
        <v>429999.99999999994</v>
      </c>
      <c r="J24" s="38">
        <f t="shared" si="3"/>
        <v>429999.99999999994</v>
      </c>
      <c r="K24" s="38">
        <f t="shared" si="3"/>
        <v>429999.99999999994</v>
      </c>
      <c r="L24" s="38">
        <f t="shared" si="3"/>
        <v>429999.99999999994</v>
      </c>
      <c r="M24" s="38">
        <f t="shared" si="3"/>
        <v>429999.99999999994</v>
      </c>
      <c r="N24" s="38">
        <f t="shared" si="3"/>
        <v>429999.99999999994</v>
      </c>
      <c r="O24" s="38">
        <f t="shared" si="3"/>
        <v>429999.99999999994</v>
      </c>
      <c r="P24" s="38">
        <f t="shared" si="3"/>
        <v>429999.99999999994</v>
      </c>
      <c r="Q24" s="38">
        <f t="shared" si="3"/>
        <v>429999.99999999994</v>
      </c>
      <c r="R24" s="38">
        <f t="shared" si="3"/>
        <v>429999.99999999994</v>
      </c>
      <c r="S24" s="38">
        <f t="shared" si="3"/>
        <v>429999.99999999994</v>
      </c>
    </row>
    <row r="25" spans="2:21" x14ac:dyDescent="0.5">
      <c r="C25" s="28" t="s">
        <v>69</v>
      </c>
      <c r="E25" s="38">
        <f>$D$8*$I$12</f>
        <v>237500</v>
      </c>
      <c r="F25" s="38">
        <f t="shared" ref="F25:S25" si="4">$D$8*$I$12</f>
        <v>237500</v>
      </c>
      <c r="G25" s="38">
        <f t="shared" si="4"/>
        <v>237500</v>
      </c>
      <c r="H25" s="38">
        <f t="shared" si="4"/>
        <v>237500</v>
      </c>
      <c r="I25" s="38">
        <f t="shared" si="4"/>
        <v>237500</v>
      </c>
      <c r="J25" s="38">
        <f t="shared" si="4"/>
        <v>237500</v>
      </c>
      <c r="K25" s="38">
        <f t="shared" si="4"/>
        <v>237500</v>
      </c>
      <c r="L25" s="38">
        <f t="shared" si="4"/>
        <v>237500</v>
      </c>
      <c r="M25" s="38">
        <f t="shared" si="4"/>
        <v>237500</v>
      </c>
      <c r="N25" s="38">
        <f t="shared" si="4"/>
        <v>237500</v>
      </c>
      <c r="O25" s="38">
        <f t="shared" si="4"/>
        <v>237500</v>
      </c>
      <c r="P25" s="38">
        <f t="shared" si="4"/>
        <v>237500</v>
      </c>
      <c r="Q25" s="38">
        <f t="shared" si="4"/>
        <v>237500</v>
      </c>
      <c r="R25" s="38">
        <f t="shared" si="4"/>
        <v>237500</v>
      </c>
      <c r="S25" s="38">
        <f t="shared" si="4"/>
        <v>237500</v>
      </c>
    </row>
    <row r="27" spans="2:21" x14ac:dyDescent="0.5">
      <c r="B27" s="32" t="s">
        <v>27</v>
      </c>
    </row>
    <row r="28" spans="2:21" x14ac:dyDescent="0.5">
      <c r="C28" s="28" t="s">
        <v>33</v>
      </c>
      <c r="D28" s="78">
        <f>D8</f>
        <v>4750000</v>
      </c>
    </row>
    <row r="30" spans="2:21" x14ac:dyDescent="0.5">
      <c r="B30" s="32" t="s">
        <v>70</v>
      </c>
    </row>
    <row r="31" spans="2:21" x14ac:dyDescent="0.5">
      <c r="C31" s="28" t="s">
        <v>28</v>
      </c>
      <c r="D31" s="38">
        <f>D20-SUM(D23:D25,D28)</f>
        <v>-4750000</v>
      </c>
      <c r="E31" s="38">
        <f t="shared" ref="E31:S31" si="5">E20-SUM(E23:E25,E28)</f>
        <v>94500</v>
      </c>
      <c r="F31" s="38">
        <f t="shared" si="5"/>
        <v>426500</v>
      </c>
      <c r="G31" s="38">
        <f t="shared" si="5"/>
        <v>758500</v>
      </c>
      <c r="H31" s="38">
        <f t="shared" si="5"/>
        <v>1090500</v>
      </c>
      <c r="I31" s="38">
        <f t="shared" si="5"/>
        <v>1422500</v>
      </c>
      <c r="J31" s="38">
        <f t="shared" si="5"/>
        <v>1422500</v>
      </c>
      <c r="K31" s="38">
        <f t="shared" si="5"/>
        <v>1422500</v>
      </c>
      <c r="L31" s="38">
        <f t="shared" si="5"/>
        <v>1422500</v>
      </c>
      <c r="M31" s="38">
        <f t="shared" si="5"/>
        <v>1422500</v>
      </c>
      <c r="N31" s="38">
        <f t="shared" si="5"/>
        <v>1422500</v>
      </c>
      <c r="O31" s="38">
        <f t="shared" si="5"/>
        <v>1422500</v>
      </c>
      <c r="P31" s="38">
        <f t="shared" si="5"/>
        <v>1422500</v>
      </c>
      <c r="Q31" s="38">
        <f t="shared" si="5"/>
        <v>1422500</v>
      </c>
      <c r="R31" s="38">
        <f t="shared" si="5"/>
        <v>1422500</v>
      </c>
      <c r="S31" s="38">
        <f t="shared" si="5"/>
        <v>1422500</v>
      </c>
    </row>
    <row r="32" spans="2:21" x14ac:dyDescent="0.5">
      <c r="C32" s="28" t="s">
        <v>13</v>
      </c>
      <c r="D32" s="33">
        <f t="shared" ref="D32:S32" si="6">1/((1+$D$6)^D18)</f>
        <v>1</v>
      </c>
      <c r="E32" s="33">
        <f t="shared" si="6"/>
        <v>0.92850510677808729</v>
      </c>
      <c r="F32" s="33">
        <f t="shared" si="6"/>
        <v>0.86212173331298725</v>
      </c>
      <c r="G32" s="33">
        <f t="shared" si="6"/>
        <v>0.80048443204548492</v>
      </c>
      <c r="H32" s="33">
        <f t="shared" si="6"/>
        <v>0.74325388305058948</v>
      </c>
      <c r="I32" s="33">
        <f t="shared" si="6"/>
        <v>0.69011502604511554</v>
      </c>
      <c r="J32" s="33">
        <f t="shared" si="6"/>
        <v>0.64077532594718256</v>
      </c>
      <c r="K32" s="33">
        <f t="shared" si="6"/>
        <v>0.59496316243935232</v>
      </c>
      <c r="L32" s="33">
        <f t="shared" si="6"/>
        <v>0.55242633466977931</v>
      </c>
      <c r="M32" s="33">
        <f t="shared" si="6"/>
        <v>0.51293067285959093</v>
      </c>
      <c r="N32" s="33">
        <f t="shared" si="6"/>
        <v>0.47625874917325062</v>
      </c>
      <c r="O32" s="33">
        <f t="shared" si="6"/>
        <v>0.44220868075510728</v>
      </c>
      <c r="P32" s="33">
        <f t="shared" si="6"/>
        <v>0.410593018342718</v>
      </c>
      <c r="Q32" s="33">
        <f t="shared" si="6"/>
        <v>0.38123771433864251</v>
      </c>
      <c r="R32" s="33">
        <f t="shared" si="6"/>
        <v>0.35398116465983515</v>
      </c>
      <c r="S32" s="33">
        <f t="shared" si="6"/>
        <v>0.32867331908991199</v>
      </c>
    </row>
    <row r="33" spans="2:19" x14ac:dyDescent="0.5">
      <c r="C33" s="28" t="s">
        <v>2</v>
      </c>
      <c r="D33" s="38">
        <f>D31*D32</f>
        <v>-4750000</v>
      </c>
      <c r="E33" s="38">
        <f t="shared" ref="E33:S33" si="7">E31*E32</f>
        <v>87743.732590529253</v>
      </c>
      <c r="F33" s="38">
        <f t="shared" si="7"/>
        <v>367694.91925798904</v>
      </c>
      <c r="G33" s="38">
        <f t="shared" si="7"/>
        <v>607167.44170650037</v>
      </c>
      <c r="H33" s="38">
        <f t="shared" si="7"/>
        <v>810518.35946666787</v>
      </c>
      <c r="I33" s="38">
        <f t="shared" si="7"/>
        <v>981688.62454917689</v>
      </c>
      <c r="J33" s="38">
        <f t="shared" si="7"/>
        <v>911502.90115986718</v>
      </c>
      <c r="K33" s="38">
        <f t="shared" si="7"/>
        <v>846335.09856997873</v>
      </c>
      <c r="L33" s="38">
        <f t="shared" si="7"/>
        <v>785826.46106776106</v>
      </c>
      <c r="M33" s="38">
        <f t="shared" si="7"/>
        <v>729643.88214276813</v>
      </c>
      <c r="N33" s="38">
        <f t="shared" si="7"/>
        <v>677478.07069894904</v>
      </c>
      <c r="O33" s="38">
        <f t="shared" si="7"/>
        <v>629041.8483741401</v>
      </c>
      <c r="P33" s="38">
        <f t="shared" si="7"/>
        <v>584068.56859251636</v>
      </c>
      <c r="Q33" s="38">
        <f t="shared" si="7"/>
        <v>542310.64864671894</v>
      </c>
      <c r="R33" s="38">
        <f t="shared" si="7"/>
        <v>503538.20672861551</v>
      </c>
      <c r="S33" s="38">
        <f t="shared" si="7"/>
        <v>467537.7964053998</v>
      </c>
    </row>
    <row r="34" spans="2:19" x14ac:dyDescent="0.5">
      <c r="C34" s="28" t="s">
        <v>3</v>
      </c>
      <c r="D34" s="38">
        <f>D33</f>
        <v>-4750000</v>
      </c>
      <c r="E34" s="38">
        <f>D34+E33</f>
        <v>-4662256.2674094709</v>
      </c>
      <c r="F34" s="38">
        <f t="shared" ref="F34:S34" si="8">E34+F33</f>
        <v>-4294561.3481514817</v>
      </c>
      <c r="G34" s="38">
        <f t="shared" si="8"/>
        <v>-3687393.9064449812</v>
      </c>
      <c r="H34" s="38">
        <f t="shared" si="8"/>
        <v>-2876875.5469783135</v>
      </c>
      <c r="I34" s="38">
        <f t="shared" si="8"/>
        <v>-1895186.9224291365</v>
      </c>
      <c r="J34" s="38">
        <f t="shared" si="8"/>
        <v>-983684.02126926929</v>
      </c>
      <c r="K34" s="38">
        <f t="shared" si="8"/>
        <v>-137348.92269929056</v>
      </c>
      <c r="L34" s="38">
        <f t="shared" si="8"/>
        <v>648477.5383684705</v>
      </c>
      <c r="M34" s="38">
        <f t="shared" si="8"/>
        <v>1378121.4205112387</v>
      </c>
      <c r="N34" s="38">
        <f t="shared" si="8"/>
        <v>2055599.4912101878</v>
      </c>
      <c r="O34" s="38">
        <f t="shared" si="8"/>
        <v>2684641.3395843278</v>
      </c>
      <c r="P34" s="38">
        <f t="shared" si="8"/>
        <v>3268709.908176844</v>
      </c>
      <c r="Q34" s="38">
        <f t="shared" si="8"/>
        <v>3811020.5568235628</v>
      </c>
      <c r="R34" s="38">
        <f t="shared" si="8"/>
        <v>4314558.7635521786</v>
      </c>
      <c r="S34" s="38">
        <f t="shared" si="8"/>
        <v>4782096.5599575788</v>
      </c>
    </row>
    <row r="35" spans="2:19" ht="14.4" thickBot="1" x14ac:dyDescent="0.55000000000000004"/>
    <row r="36" spans="2:19" ht="14.4" thickBot="1" x14ac:dyDescent="0.55000000000000004">
      <c r="B36" s="46"/>
      <c r="C36" s="36" t="str">
        <f>CONCATENATE("10-year NPV(",$D$6*100,"%) in USD =")</f>
        <v>10-year NPV(7.7%) in USD =</v>
      </c>
      <c r="D36" s="42">
        <f>N34</f>
        <v>2055599.4912101878</v>
      </c>
    </row>
    <row r="37" spans="2:19" x14ac:dyDescent="0.5">
      <c r="C37" s="16"/>
      <c r="D37" s="16"/>
      <c r="E37" s="16"/>
      <c r="F37" s="16"/>
      <c r="G37" s="16"/>
      <c r="H37" s="16"/>
      <c r="I37" s="16"/>
      <c r="J37" s="16"/>
      <c r="K37" s="16"/>
      <c r="L37" s="16"/>
      <c r="M37" s="16"/>
      <c r="N37" s="16"/>
    </row>
    <row r="38" spans="2:19" x14ac:dyDescent="0.5">
      <c r="C38" s="16"/>
      <c r="D38" s="79"/>
      <c r="E38" s="16"/>
      <c r="F38" s="16"/>
      <c r="G38" s="16"/>
      <c r="H38" s="16"/>
      <c r="I38" s="16"/>
      <c r="J38" s="16"/>
      <c r="K38" s="16"/>
      <c r="L38" s="16"/>
      <c r="M38" s="16"/>
      <c r="N38" s="16"/>
    </row>
    <row r="39" spans="2:19" x14ac:dyDescent="0.5">
      <c r="C39" s="16"/>
      <c r="D39" s="16"/>
      <c r="E39" s="16"/>
      <c r="F39" s="16"/>
      <c r="G39" s="16"/>
      <c r="H39" s="16"/>
      <c r="I39" s="16"/>
      <c r="J39" s="16"/>
      <c r="K39" s="16"/>
      <c r="L39" s="16"/>
      <c r="M39" s="16"/>
      <c r="N39" s="16"/>
    </row>
    <row r="40" spans="2:19" x14ac:dyDescent="0.5">
      <c r="C40" s="16"/>
      <c r="D40" s="16"/>
      <c r="E40" s="16"/>
      <c r="F40" s="16"/>
      <c r="G40" s="16"/>
      <c r="H40" s="16"/>
      <c r="I40" s="16"/>
      <c r="J40" s="16"/>
      <c r="K40" s="16"/>
      <c r="L40" s="16"/>
      <c r="M40" s="16"/>
      <c r="N40" s="16"/>
    </row>
    <row r="41" spans="2:19" x14ac:dyDescent="0.5">
      <c r="C41" s="16"/>
      <c r="D41" s="16"/>
      <c r="E41" s="16"/>
      <c r="F41" s="16"/>
      <c r="G41" s="16"/>
      <c r="H41" s="16"/>
      <c r="I41" s="16"/>
      <c r="J41" s="16"/>
      <c r="K41" s="16"/>
      <c r="L41" s="16"/>
      <c r="M41" s="16"/>
      <c r="N41" s="16"/>
    </row>
    <row r="42" spans="2:19" x14ac:dyDescent="0.5">
      <c r="C42" s="16"/>
      <c r="D42" s="16"/>
      <c r="E42" s="16"/>
      <c r="F42" s="16"/>
      <c r="G42" s="16"/>
      <c r="H42" s="16"/>
      <c r="I42" s="16"/>
      <c r="J42" s="16"/>
      <c r="K42" s="16"/>
      <c r="L42" s="16"/>
      <c r="M42" s="16"/>
      <c r="N42" s="16"/>
    </row>
    <row r="43" spans="2:19" x14ac:dyDescent="0.5">
      <c r="C43" s="16"/>
      <c r="D43" s="16"/>
      <c r="E43" s="16"/>
      <c r="F43" s="16"/>
      <c r="G43" s="16"/>
      <c r="H43" s="16"/>
      <c r="I43" s="16"/>
      <c r="J43" s="16"/>
      <c r="K43" s="16"/>
      <c r="L43" s="16"/>
      <c r="M43" s="16"/>
      <c r="N43" s="16"/>
    </row>
    <row r="44" spans="2:19" x14ac:dyDescent="0.5">
      <c r="C44" s="16"/>
      <c r="D44" s="16"/>
      <c r="E44" s="16"/>
      <c r="F44" s="16"/>
      <c r="G44" s="16"/>
      <c r="H44" s="16"/>
      <c r="I44" s="16"/>
      <c r="J44" s="16"/>
      <c r="K44" s="16"/>
      <c r="L44" s="16"/>
      <c r="M44" s="16"/>
      <c r="N44" s="16"/>
    </row>
    <row r="45" spans="2:19" x14ac:dyDescent="0.5">
      <c r="C45" s="16"/>
      <c r="D45" s="16"/>
      <c r="E45" s="16"/>
      <c r="F45" s="16"/>
      <c r="G45" s="16"/>
      <c r="H45" s="16"/>
      <c r="I45" s="16"/>
      <c r="J45" s="16"/>
      <c r="K45" s="16"/>
      <c r="L45" s="16"/>
      <c r="M45" s="16"/>
      <c r="N45" s="16"/>
    </row>
    <row r="46" spans="2:19" x14ac:dyDescent="0.5">
      <c r="C46" s="16"/>
      <c r="D46" s="16"/>
      <c r="E46" s="16"/>
      <c r="F46" s="16"/>
      <c r="G46" s="16"/>
      <c r="H46" s="16"/>
      <c r="I46" s="16"/>
      <c r="J46" s="16"/>
      <c r="K46" s="16"/>
      <c r="L46" s="16"/>
      <c r="M46" s="16"/>
      <c r="N46" s="16"/>
    </row>
    <row r="47" spans="2:19" x14ac:dyDescent="0.5">
      <c r="C47" s="16"/>
      <c r="D47" s="16"/>
      <c r="E47" s="16"/>
      <c r="F47" s="16"/>
      <c r="G47" s="16"/>
      <c r="H47" s="16"/>
      <c r="I47" s="16"/>
      <c r="J47" s="16"/>
      <c r="K47" s="16"/>
      <c r="L47" s="16"/>
      <c r="M47" s="16"/>
      <c r="N47" s="16"/>
    </row>
    <row r="48" spans="2:19" x14ac:dyDescent="0.5">
      <c r="C48" s="16"/>
      <c r="D48" s="16"/>
      <c r="E48" s="16"/>
      <c r="F48" s="16"/>
      <c r="G48" s="16"/>
      <c r="H48" s="16"/>
      <c r="I48" s="16"/>
      <c r="J48" s="16"/>
      <c r="K48" s="16"/>
      <c r="L48" s="16"/>
      <c r="M48" s="16"/>
      <c r="N48" s="16"/>
    </row>
    <row r="49" spans="3:14" x14ac:dyDescent="0.5">
      <c r="C49" s="16"/>
      <c r="D49" s="16"/>
      <c r="E49" s="16"/>
      <c r="F49" s="16"/>
      <c r="G49" s="16"/>
      <c r="H49" s="16"/>
      <c r="I49" s="16"/>
      <c r="J49" s="16"/>
      <c r="K49" s="16"/>
      <c r="L49" s="16"/>
      <c r="M49" s="16"/>
      <c r="N49" s="16"/>
    </row>
    <row r="50" spans="3:14" x14ac:dyDescent="0.5">
      <c r="C50" s="16"/>
      <c r="D50" s="16"/>
      <c r="E50" s="16"/>
      <c r="F50" s="16"/>
      <c r="G50" s="16"/>
      <c r="H50" s="16"/>
      <c r="I50" s="16"/>
      <c r="J50" s="16"/>
      <c r="K50" s="16"/>
      <c r="L50" s="16"/>
      <c r="M50" s="16"/>
      <c r="N50" s="16"/>
    </row>
    <row r="51" spans="3:14" x14ac:dyDescent="0.5">
      <c r="C51" s="16"/>
      <c r="D51" s="16"/>
      <c r="E51" s="16"/>
      <c r="F51" s="16"/>
      <c r="G51" s="16"/>
      <c r="H51" s="16"/>
      <c r="I51" s="16"/>
      <c r="J51" s="16"/>
      <c r="K51" s="16"/>
      <c r="L51" s="16"/>
      <c r="M51" s="16"/>
      <c r="N51" s="16"/>
    </row>
    <row r="52" spans="3:14" x14ac:dyDescent="0.5">
      <c r="C52" s="16"/>
      <c r="D52" s="16"/>
      <c r="E52" s="16"/>
      <c r="F52" s="16"/>
      <c r="G52" s="16"/>
      <c r="H52" s="16"/>
      <c r="I52" s="16"/>
      <c r="J52" s="16"/>
      <c r="K52" s="16"/>
      <c r="L52" s="16"/>
      <c r="M52" s="16"/>
      <c r="N52" s="16"/>
    </row>
    <row r="53" spans="3:14" x14ac:dyDescent="0.5">
      <c r="C53" s="16"/>
      <c r="D53" s="16"/>
      <c r="E53" s="16"/>
      <c r="F53" s="16"/>
      <c r="G53" s="16"/>
      <c r="H53" s="16"/>
      <c r="I53" s="16"/>
      <c r="J53" s="16"/>
      <c r="K53" s="16"/>
      <c r="L53" s="16"/>
      <c r="M53" s="16"/>
      <c r="N53" s="16"/>
    </row>
    <row r="54" spans="3:14" x14ac:dyDescent="0.5">
      <c r="C54" s="16"/>
      <c r="D54" s="16"/>
      <c r="E54" s="16"/>
      <c r="F54" s="16"/>
      <c r="G54" s="16"/>
      <c r="H54" s="16"/>
      <c r="I54" s="16"/>
      <c r="J54" s="16"/>
      <c r="K54" s="16"/>
      <c r="L54" s="16"/>
      <c r="M54" s="16"/>
      <c r="N54" s="16"/>
    </row>
    <row r="55" spans="3:14" x14ac:dyDescent="0.5">
      <c r="C55" s="16"/>
      <c r="D55" s="16"/>
      <c r="E55" s="16"/>
      <c r="F55" s="16"/>
      <c r="G55" s="16"/>
      <c r="H55" s="16"/>
      <c r="I55" s="16"/>
      <c r="J55" s="16"/>
      <c r="K55" s="16"/>
      <c r="L55" s="16"/>
      <c r="M55" s="16"/>
      <c r="N55" s="16"/>
    </row>
    <row r="56" spans="3:14" x14ac:dyDescent="0.5">
      <c r="C56" s="16"/>
      <c r="D56" s="16"/>
      <c r="E56" s="16"/>
      <c r="F56" s="16"/>
      <c r="G56" s="16"/>
      <c r="H56" s="16"/>
      <c r="I56" s="16"/>
      <c r="J56" s="16"/>
      <c r="K56" s="16"/>
      <c r="L56" s="16"/>
      <c r="M56" s="16"/>
      <c r="N56" s="16"/>
    </row>
    <row r="57" spans="3:14" x14ac:dyDescent="0.5">
      <c r="C57" s="16"/>
      <c r="D57" s="16"/>
      <c r="E57" s="16"/>
      <c r="F57" s="16"/>
      <c r="G57" s="16"/>
      <c r="H57" s="16"/>
      <c r="I57" s="16"/>
      <c r="J57" s="16"/>
      <c r="K57" s="16"/>
      <c r="L57" s="16"/>
      <c r="M57" s="16"/>
      <c r="N57" s="16"/>
    </row>
    <row r="58" spans="3:14" x14ac:dyDescent="0.5">
      <c r="C58" s="16"/>
      <c r="D58" s="16"/>
      <c r="E58" s="16"/>
      <c r="F58" s="16"/>
      <c r="G58" s="16"/>
      <c r="H58" s="16"/>
      <c r="I58" s="16"/>
      <c r="J58" s="16"/>
      <c r="K58" s="16"/>
      <c r="L58" s="16"/>
      <c r="M58" s="16"/>
      <c r="N58" s="16"/>
    </row>
    <row r="59" spans="3:14" x14ac:dyDescent="0.5">
      <c r="C59" s="16"/>
      <c r="D59" s="16"/>
      <c r="E59" s="16"/>
      <c r="F59" s="16"/>
      <c r="G59" s="16"/>
      <c r="H59" s="16"/>
      <c r="I59" s="16"/>
      <c r="J59" s="16"/>
      <c r="K59" s="16"/>
      <c r="L59" s="16"/>
      <c r="M59" s="16"/>
      <c r="N59" s="16"/>
    </row>
    <row r="60" spans="3:14" x14ac:dyDescent="0.5">
      <c r="C60" s="16"/>
      <c r="D60" s="16"/>
      <c r="E60" s="16"/>
      <c r="F60" s="16"/>
      <c r="G60" s="16"/>
      <c r="H60" s="16"/>
      <c r="I60" s="16"/>
      <c r="J60" s="16"/>
      <c r="K60" s="16"/>
      <c r="L60" s="16"/>
      <c r="M60" s="16"/>
      <c r="N60" s="16"/>
    </row>
  </sheetData>
  <mergeCells count="2">
    <mergeCell ref="P7:Q7"/>
    <mergeCell ref="R7:T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28BC3-F553-4C8F-97A6-6D66AAA6C49A}">
  <sheetPr>
    <pageSetUpPr fitToPage="1"/>
  </sheetPr>
  <dimension ref="A1:K106"/>
  <sheetViews>
    <sheetView zoomScale="90" zoomScaleNormal="90" workbookViewId="0">
      <selection activeCell="A2" sqref="A2"/>
    </sheetView>
  </sheetViews>
  <sheetFormatPr defaultColWidth="8.68359375" defaultRowHeight="12.6" x14ac:dyDescent="0.45"/>
  <cols>
    <col min="1" max="1" width="8.68359375" style="5"/>
    <col min="2" max="2" width="50.89453125" style="5" bestFit="1" customWidth="1"/>
    <col min="3" max="3" width="8.3671875" style="5" bestFit="1" customWidth="1"/>
    <col min="4" max="4" width="8.3671875" style="6" customWidth="1"/>
    <col min="5" max="5" width="8.3671875" style="5" customWidth="1"/>
    <col min="6" max="7" width="8.68359375" style="5"/>
    <col min="8" max="8" width="8.41796875" style="8" customWidth="1"/>
    <col min="9" max="16384" width="8.68359375" style="5"/>
  </cols>
  <sheetData>
    <row r="1" spans="1:11" ht="15" x14ac:dyDescent="0.5">
      <c r="A1" s="4" t="s">
        <v>92</v>
      </c>
      <c r="F1" s="7"/>
      <c r="G1" s="7"/>
      <c r="I1" s="7"/>
      <c r="J1" s="7"/>
    </row>
    <row r="2" spans="1:11" x14ac:dyDescent="0.45">
      <c r="B2" s="5" t="s">
        <v>4</v>
      </c>
      <c r="C2" s="9"/>
      <c r="D2" s="6" t="s">
        <v>5</v>
      </c>
      <c r="E2" s="10"/>
      <c r="H2" s="9"/>
      <c r="I2" s="9"/>
    </row>
    <row r="3" spans="1:11" x14ac:dyDescent="0.45">
      <c r="C3" s="9"/>
      <c r="D3" s="9"/>
      <c r="E3" s="10"/>
      <c r="H3" s="9"/>
      <c r="I3" s="9"/>
    </row>
    <row r="4" spans="1:11" x14ac:dyDescent="0.45">
      <c r="B4" s="11" t="s">
        <v>6</v>
      </c>
      <c r="C4" s="9" t="s">
        <v>7</v>
      </c>
      <c r="D4" s="9" t="s">
        <v>8</v>
      </c>
      <c r="E4" s="10" t="s">
        <v>9</v>
      </c>
      <c r="H4" s="9"/>
      <c r="I4" s="9"/>
    </row>
    <row r="5" spans="1:11" x14ac:dyDescent="0.45">
      <c r="B5" s="5" t="s">
        <v>93</v>
      </c>
      <c r="C5" s="12">
        <v>0.94985011382119944</v>
      </c>
      <c r="D5" s="12">
        <v>1.0169284879396443</v>
      </c>
      <c r="E5" s="101">
        <f t="shared" ref="E5:E11" si="0">ABS(D5-C5)</f>
        <v>6.7078374118444861E-2</v>
      </c>
      <c r="H5" s="12"/>
      <c r="I5" s="7"/>
      <c r="J5" s="49"/>
      <c r="K5" s="12"/>
    </row>
    <row r="6" spans="1:11" x14ac:dyDescent="0.45">
      <c r="B6" s="5" t="s">
        <v>94</v>
      </c>
      <c r="C6" s="12">
        <v>0.86682524808308792</v>
      </c>
      <c r="D6" s="12">
        <v>1.0464737415920233</v>
      </c>
      <c r="E6" s="101">
        <f t="shared" si="0"/>
        <v>0.17964849350893541</v>
      </c>
      <c r="H6" s="12"/>
      <c r="I6" s="50"/>
      <c r="J6" s="49"/>
      <c r="K6" s="12"/>
    </row>
    <row r="7" spans="1:11" x14ac:dyDescent="0.45">
      <c r="B7" s="5" t="s">
        <v>95</v>
      </c>
      <c r="C7" s="13">
        <v>0.84235070836386539</v>
      </c>
      <c r="D7" s="12">
        <v>1.0714812094114101</v>
      </c>
      <c r="E7" s="101">
        <f t="shared" si="0"/>
        <v>0.22913050104754473</v>
      </c>
      <c r="H7" s="13"/>
      <c r="I7" s="7"/>
      <c r="J7" s="49"/>
      <c r="K7" s="13"/>
    </row>
    <row r="8" spans="1:11" x14ac:dyDescent="0.45">
      <c r="B8" s="5" t="s">
        <v>96</v>
      </c>
      <c r="C8" s="13">
        <v>0.85</v>
      </c>
      <c r="D8" s="12">
        <f>C8+E8</f>
        <v>1.1000000000000001</v>
      </c>
      <c r="E8" s="101">
        <v>0.25</v>
      </c>
      <c r="H8" s="13"/>
      <c r="I8" s="7"/>
      <c r="J8" s="49"/>
      <c r="K8" s="13"/>
    </row>
    <row r="9" spans="1:11" x14ac:dyDescent="0.45">
      <c r="B9" s="5" t="s">
        <v>97</v>
      </c>
      <c r="C9" s="12">
        <v>0.76103431156127399</v>
      </c>
      <c r="D9" s="12">
        <v>1.1766471089496979</v>
      </c>
      <c r="E9" s="101">
        <f t="shared" si="0"/>
        <v>0.41561279738842394</v>
      </c>
      <c r="H9" s="12"/>
      <c r="I9" s="50"/>
      <c r="J9" s="49"/>
      <c r="K9" s="12"/>
    </row>
    <row r="10" spans="1:11" x14ac:dyDescent="0.45">
      <c r="B10" s="5" t="s">
        <v>98</v>
      </c>
      <c r="C10" s="12">
        <v>0.72683426594789735</v>
      </c>
      <c r="D10" s="12">
        <v>1.247573767417296</v>
      </c>
      <c r="E10" s="101">
        <f t="shared" si="0"/>
        <v>0.52073950146939862</v>
      </c>
      <c r="H10" s="12"/>
      <c r="I10" s="7"/>
      <c r="J10" s="49"/>
      <c r="K10" s="12"/>
    </row>
    <row r="11" spans="1:11" x14ac:dyDescent="0.45">
      <c r="B11" s="5" t="s">
        <v>99</v>
      </c>
      <c r="C11" s="12">
        <v>0.68176761685788467</v>
      </c>
      <c r="D11" s="12">
        <v>1.286</v>
      </c>
      <c r="E11" s="101">
        <f t="shared" si="0"/>
        <v>0.60423238314211536</v>
      </c>
      <c r="H11" s="12"/>
      <c r="I11" s="7"/>
      <c r="K11" s="12"/>
    </row>
    <row r="14" spans="1:11" x14ac:dyDescent="0.45">
      <c r="F14" s="7"/>
      <c r="G14" s="7"/>
      <c r="I14" s="7"/>
      <c r="J14" s="7"/>
    </row>
    <row r="15" spans="1:11" x14ac:dyDescent="0.45">
      <c r="F15" s="7"/>
      <c r="G15" s="7"/>
      <c r="I15" s="7"/>
      <c r="J15" s="7"/>
    </row>
    <row r="16" spans="1:11" x14ac:dyDescent="0.45">
      <c r="F16" s="7"/>
      <c r="G16" s="7"/>
      <c r="I16" s="7"/>
      <c r="J16" s="7"/>
    </row>
    <row r="17" spans="6:10" x14ac:dyDescent="0.45">
      <c r="F17" s="7"/>
      <c r="G17" s="7"/>
      <c r="I17" s="7"/>
      <c r="J17" s="7"/>
    </row>
    <row r="18" spans="6:10" x14ac:dyDescent="0.45">
      <c r="F18" s="7"/>
      <c r="G18" s="7"/>
      <c r="I18" s="7"/>
      <c r="J18" s="7"/>
    </row>
    <row r="19" spans="6:10" x14ac:dyDescent="0.45">
      <c r="F19" s="7"/>
      <c r="G19" s="7"/>
      <c r="I19" s="7"/>
      <c r="J19" s="7"/>
    </row>
    <row r="20" spans="6:10" x14ac:dyDescent="0.45">
      <c r="F20" s="7"/>
      <c r="G20" s="7"/>
      <c r="I20" s="7"/>
      <c r="J20" s="7"/>
    </row>
    <row r="21" spans="6:10" x14ac:dyDescent="0.45">
      <c r="F21" s="7"/>
      <c r="G21" s="7"/>
      <c r="I21" s="7"/>
      <c r="J21" s="7"/>
    </row>
    <row r="22" spans="6:10" x14ac:dyDescent="0.45">
      <c r="F22" s="7"/>
      <c r="G22" s="7"/>
      <c r="I22" s="7"/>
      <c r="J22" s="7"/>
    </row>
    <row r="23" spans="6:10" x14ac:dyDescent="0.45">
      <c r="F23" s="7"/>
      <c r="G23" s="7"/>
      <c r="I23" s="7"/>
      <c r="J23" s="7"/>
    </row>
    <row r="24" spans="6:10" x14ac:dyDescent="0.45">
      <c r="F24" s="7"/>
      <c r="G24" s="7"/>
      <c r="I24" s="7"/>
      <c r="J24" s="7"/>
    </row>
    <row r="25" spans="6:10" x14ac:dyDescent="0.45">
      <c r="F25" s="7"/>
      <c r="G25" s="7"/>
      <c r="I25" s="7"/>
      <c r="J25" s="7"/>
    </row>
    <row r="26" spans="6:10" x14ac:dyDescent="0.45">
      <c r="F26" s="7"/>
      <c r="G26" s="7"/>
      <c r="I26" s="7"/>
      <c r="J26" s="7"/>
    </row>
    <row r="27" spans="6:10" x14ac:dyDescent="0.45">
      <c r="F27" s="7"/>
      <c r="G27" s="7"/>
      <c r="I27" s="7"/>
      <c r="J27" s="7"/>
    </row>
    <row r="28" spans="6:10" x14ac:dyDescent="0.45">
      <c r="F28" s="7"/>
      <c r="G28" s="7"/>
      <c r="I28" s="7"/>
      <c r="J28" s="7"/>
    </row>
    <row r="29" spans="6:10" x14ac:dyDescent="0.45">
      <c r="F29" s="7"/>
      <c r="G29" s="7"/>
      <c r="I29" s="7"/>
      <c r="J29" s="7"/>
    </row>
    <row r="30" spans="6:10" x14ac:dyDescent="0.45">
      <c r="F30" s="7"/>
      <c r="G30" s="7"/>
      <c r="I30" s="7"/>
      <c r="J30" s="7"/>
    </row>
    <row r="31" spans="6:10" x14ac:dyDescent="0.45">
      <c r="F31" s="7"/>
      <c r="G31" s="7"/>
      <c r="I31" s="7"/>
      <c r="J31" s="7"/>
    </row>
    <row r="32" spans="6:10" x14ac:dyDescent="0.45">
      <c r="F32" s="7"/>
      <c r="G32" s="7"/>
      <c r="I32" s="7"/>
      <c r="J32" s="7"/>
    </row>
    <row r="33" spans="6:10" x14ac:dyDescent="0.45">
      <c r="F33" s="7"/>
      <c r="G33" s="7"/>
      <c r="I33" s="7"/>
      <c r="J33" s="7"/>
    </row>
    <row r="34" spans="6:10" x14ac:dyDescent="0.45">
      <c r="F34" s="7"/>
      <c r="G34" s="7"/>
      <c r="I34" s="7"/>
      <c r="J34" s="7"/>
    </row>
    <row r="35" spans="6:10" x14ac:dyDescent="0.45">
      <c r="F35" s="7"/>
      <c r="G35" s="7"/>
      <c r="I35" s="7"/>
      <c r="J35" s="7"/>
    </row>
    <row r="36" spans="6:10" x14ac:dyDescent="0.45">
      <c r="F36" s="7"/>
      <c r="G36" s="7"/>
      <c r="I36" s="7"/>
      <c r="J36" s="7"/>
    </row>
    <row r="37" spans="6:10" x14ac:dyDescent="0.45">
      <c r="F37" s="7"/>
      <c r="G37" s="7"/>
      <c r="I37" s="7"/>
      <c r="J37" s="7"/>
    </row>
    <row r="38" spans="6:10" x14ac:dyDescent="0.45">
      <c r="F38" s="7"/>
      <c r="G38" s="7"/>
      <c r="I38" s="7"/>
      <c r="J38" s="7"/>
    </row>
    <row r="39" spans="6:10" x14ac:dyDescent="0.45">
      <c r="F39" s="7"/>
      <c r="G39" s="7"/>
      <c r="I39" s="7"/>
      <c r="J39" s="7"/>
    </row>
    <row r="40" spans="6:10" x14ac:dyDescent="0.45">
      <c r="F40" s="7"/>
      <c r="G40" s="7"/>
      <c r="I40" s="7"/>
      <c r="J40" s="7"/>
    </row>
    <row r="41" spans="6:10" x14ac:dyDescent="0.45">
      <c r="F41" s="7"/>
      <c r="G41" s="7"/>
      <c r="I41" s="7"/>
      <c r="J41" s="7"/>
    </row>
    <row r="42" spans="6:10" x14ac:dyDescent="0.45">
      <c r="F42" s="7"/>
      <c r="G42" s="7"/>
      <c r="I42" s="7"/>
      <c r="J42" s="7"/>
    </row>
    <row r="43" spans="6:10" x14ac:dyDescent="0.45">
      <c r="F43" s="7"/>
      <c r="G43" s="7"/>
      <c r="I43" s="7"/>
      <c r="J43" s="7"/>
    </row>
    <row r="44" spans="6:10" x14ac:dyDescent="0.45">
      <c r="F44" s="7"/>
      <c r="G44" s="7"/>
      <c r="I44" s="7"/>
      <c r="J44" s="7"/>
    </row>
    <row r="45" spans="6:10" x14ac:dyDescent="0.45">
      <c r="F45" s="7"/>
      <c r="G45" s="7"/>
      <c r="I45" s="7"/>
      <c r="J45" s="7"/>
    </row>
    <row r="46" spans="6:10" x14ac:dyDescent="0.45">
      <c r="F46" s="7"/>
      <c r="G46" s="7"/>
      <c r="I46" s="7"/>
      <c r="J46" s="7"/>
    </row>
    <row r="47" spans="6:10" x14ac:dyDescent="0.45">
      <c r="F47" s="7"/>
      <c r="G47" s="7"/>
      <c r="I47" s="7"/>
      <c r="J47" s="7"/>
    </row>
    <row r="48" spans="6:10" x14ac:dyDescent="0.45">
      <c r="F48" s="7"/>
      <c r="G48" s="7"/>
      <c r="I48" s="7"/>
      <c r="J48" s="7"/>
    </row>
    <row r="49" spans="6:10" x14ac:dyDescent="0.45">
      <c r="F49" s="7"/>
      <c r="G49" s="7"/>
      <c r="I49" s="7"/>
      <c r="J49" s="7"/>
    </row>
    <row r="50" spans="6:10" x14ac:dyDescent="0.45">
      <c r="F50" s="7"/>
      <c r="G50" s="7"/>
      <c r="I50" s="7"/>
      <c r="J50" s="7"/>
    </row>
    <row r="51" spans="6:10" x14ac:dyDescent="0.45">
      <c r="F51" s="7"/>
      <c r="G51" s="7"/>
      <c r="I51" s="7"/>
      <c r="J51" s="7"/>
    </row>
    <row r="52" spans="6:10" x14ac:dyDescent="0.45">
      <c r="F52" s="7"/>
      <c r="G52" s="7"/>
      <c r="I52" s="7"/>
      <c r="J52" s="7"/>
    </row>
    <row r="53" spans="6:10" x14ac:dyDescent="0.45">
      <c r="F53" s="7"/>
      <c r="G53" s="7"/>
      <c r="I53" s="7"/>
      <c r="J53" s="7"/>
    </row>
    <row r="54" spans="6:10" x14ac:dyDescent="0.45">
      <c r="F54" s="7"/>
      <c r="G54" s="7"/>
      <c r="I54" s="7"/>
      <c r="J54" s="7"/>
    </row>
    <row r="55" spans="6:10" x14ac:dyDescent="0.45">
      <c r="F55" s="7"/>
      <c r="G55" s="7"/>
      <c r="I55" s="7"/>
      <c r="J55" s="7"/>
    </row>
    <row r="56" spans="6:10" x14ac:dyDescent="0.45">
      <c r="F56" s="7"/>
      <c r="G56" s="7"/>
      <c r="I56" s="7"/>
      <c r="J56" s="7"/>
    </row>
    <row r="57" spans="6:10" x14ac:dyDescent="0.45">
      <c r="F57" s="7"/>
      <c r="G57" s="7"/>
      <c r="I57" s="7"/>
      <c r="J57" s="7"/>
    </row>
    <row r="58" spans="6:10" x14ac:dyDescent="0.45">
      <c r="F58" s="7"/>
      <c r="G58" s="7"/>
      <c r="I58" s="7"/>
      <c r="J58" s="7"/>
    </row>
    <row r="59" spans="6:10" x14ac:dyDescent="0.45">
      <c r="F59" s="7"/>
      <c r="G59" s="7"/>
      <c r="I59" s="7"/>
      <c r="J59" s="7"/>
    </row>
    <row r="60" spans="6:10" x14ac:dyDescent="0.45">
      <c r="F60" s="7"/>
      <c r="G60" s="7"/>
      <c r="I60" s="7"/>
      <c r="J60" s="7"/>
    </row>
    <row r="61" spans="6:10" x14ac:dyDescent="0.45">
      <c r="F61" s="7"/>
      <c r="G61" s="7"/>
      <c r="I61" s="7"/>
      <c r="J61" s="7"/>
    </row>
    <row r="62" spans="6:10" x14ac:dyDescent="0.45">
      <c r="F62" s="7"/>
      <c r="G62" s="7"/>
      <c r="I62" s="7"/>
      <c r="J62" s="7"/>
    </row>
    <row r="63" spans="6:10" x14ac:dyDescent="0.45">
      <c r="F63" s="7"/>
      <c r="G63" s="7"/>
      <c r="I63" s="7"/>
      <c r="J63" s="7"/>
    </row>
    <row r="64" spans="6:10" x14ac:dyDescent="0.45">
      <c r="F64" s="7"/>
      <c r="G64" s="7"/>
      <c r="I64" s="7"/>
      <c r="J64" s="7"/>
    </row>
    <row r="65" spans="6:10" x14ac:dyDescent="0.45">
      <c r="F65" s="7"/>
      <c r="G65" s="7"/>
      <c r="I65" s="7"/>
      <c r="J65" s="7"/>
    </row>
    <row r="66" spans="6:10" x14ac:dyDescent="0.45">
      <c r="F66" s="7"/>
      <c r="G66" s="7"/>
      <c r="I66" s="7"/>
      <c r="J66" s="7"/>
    </row>
    <row r="67" spans="6:10" x14ac:dyDescent="0.45">
      <c r="F67" s="7"/>
      <c r="G67" s="7"/>
      <c r="I67" s="7"/>
      <c r="J67" s="7"/>
    </row>
    <row r="68" spans="6:10" x14ac:dyDescent="0.45">
      <c r="F68" s="7"/>
      <c r="G68" s="7"/>
      <c r="I68" s="7"/>
      <c r="J68" s="7"/>
    </row>
    <row r="69" spans="6:10" x14ac:dyDescent="0.45">
      <c r="F69" s="7"/>
      <c r="G69" s="7"/>
      <c r="I69" s="7"/>
      <c r="J69" s="7"/>
    </row>
    <row r="70" spans="6:10" x14ac:dyDescent="0.45">
      <c r="F70" s="7"/>
      <c r="G70" s="7"/>
      <c r="I70" s="7"/>
      <c r="J70" s="7"/>
    </row>
    <row r="71" spans="6:10" x14ac:dyDescent="0.45">
      <c r="F71" s="7"/>
      <c r="G71" s="7"/>
      <c r="I71" s="7"/>
      <c r="J71" s="7"/>
    </row>
    <row r="72" spans="6:10" x14ac:dyDescent="0.45">
      <c r="F72" s="7"/>
      <c r="G72" s="7"/>
      <c r="I72" s="7"/>
      <c r="J72" s="7"/>
    </row>
    <row r="73" spans="6:10" x14ac:dyDescent="0.45">
      <c r="F73" s="7"/>
      <c r="G73" s="7"/>
      <c r="I73" s="7"/>
      <c r="J73" s="7"/>
    </row>
    <row r="74" spans="6:10" x14ac:dyDescent="0.45">
      <c r="F74" s="7"/>
      <c r="G74" s="7"/>
      <c r="I74" s="7"/>
      <c r="J74" s="7"/>
    </row>
    <row r="75" spans="6:10" x14ac:dyDescent="0.45">
      <c r="F75" s="7"/>
      <c r="G75" s="7"/>
      <c r="I75" s="7"/>
      <c r="J75" s="7"/>
    </row>
    <row r="76" spans="6:10" x14ac:dyDescent="0.45">
      <c r="F76" s="7"/>
      <c r="G76" s="7"/>
      <c r="I76" s="7"/>
      <c r="J76" s="7"/>
    </row>
    <row r="77" spans="6:10" x14ac:dyDescent="0.45">
      <c r="F77" s="7"/>
      <c r="G77" s="7"/>
      <c r="I77" s="7"/>
      <c r="J77" s="7"/>
    </row>
    <row r="78" spans="6:10" x14ac:dyDescent="0.45">
      <c r="F78" s="7"/>
      <c r="G78" s="7"/>
      <c r="I78" s="7"/>
      <c r="J78" s="7"/>
    </row>
    <row r="79" spans="6:10" x14ac:dyDescent="0.45">
      <c r="F79" s="7"/>
      <c r="G79" s="7"/>
      <c r="I79" s="7"/>
      <c r="J79" s="7"/>
    </row>
    <row r="80" spans="6:10" x14ac:dyDescent="0.45">
      <c r="F80" s="7"/>
      <c r="G80" s="7"/>
      <c r="I80" s="7"/>
      <c r="J80" s="7"/>
    </row>
    <row r="81" spans="6:10" x14ac:dyDescent="0.45">
      <c r="F81" s="7"/>
      <c r="G81" s="7"/>
      <c r="I81" s="7"/>
      <c r="J81" s="7"/>
    </row>
    <row r="82" spans="6:10" x14ac:dyDescent="0.45">
      <c r="F82" s="7"/>
      <c r="G82" s="7"/>
      <c r="I82" s="7"/>
      <c r="J82" s="7"/>
    </row>
    <row r="83" spans="6:10" x14ac:dyDescent="0.45">
      <c r="F83" s="7"/>
      <c r="G83" s="7"/>
      <c r="I83" s="7"/>
      <c r="J83" s="7"/>
    </row>
    <row r="84" spans="6:10" x14ac:dyDescent="0.45">
      <c r="F84" s="7"/>
      <c r="G84" s="7"/>
      <c r="I84" s="7"/>
      <c r="J84" s="7"/>
    </row>
    <row r="85" spans="6:10" x14ac:dyDescent="0.45">
      <c r="F85" s="7"/>
      <c r="G85" s="7"/>
      <c r="I85" s="7"/>
      <c r="J85" s="7"/>
    </row>
    <row r="86" spans="6:10" x14ac:dyDescent="0.45">
      <c r="F86" s="7"/>
      <c r="G86" s="7"/>
      <c r="I86" s="7"/>
      <c r="J86" s="7"/>
    </row>
    <row r="87" spans="6:10" x14ac:dyDescent="0.45">
      <c r="F87" s="7"/>
      <c r="G87" s="7"/>
      <c r="I87" s="7"/>
      <c r="J87" s="7"/>
    </row>
    <row r="88" spans="6:10" x14ac:dyDescent="0.45">
      <c r="F88" s="7"/>
      <c r="G88" s="7"/>
      <c r="I88" s="7"/>
      <c r="J88" s="7"/>
    </row>
    <row r="89" spans="6:10" x14ac:dyDescent="0.45">
      <c r="F89" s="7"/>
      <c r="G89" s="7"/>
      <c r="I89" s="7"/>
      <c r="J89" s="7"/>
    </row>
    <row r="90" spans="6:10" x14ac:dyDescent="0.45">
      <c r="F90" s="7"/>
      <c r="G90" s="7"/>
      <c r="I90" s="7"/>
      <c r="J90" s="7"/>
    </row>
    <row r="91" spans="6:10" x14ac:dyDescent="0.45">
      <c r="F91" s="7"/>
      <c r="G91" s="7"/>
      <c r="I91" s="7"/>
      <c r="J91" s="7"/>
    </row>
    <row r="92" spans="6:10" x14ac:dyDescent="0.45">
      <c r="F92" s="7"/>
      <c r="G92" s="7"/>
      <c r="I92" s="7"/>
      <c r="J92" s="7"/>
    </row>
    <row r="93" spans="6:10" x14ac:dyDescent="0.45">
      <c r="F93" s="7"/>
      <c r="G93" s="7"/>
      <c r="I93" s="7"/>
      <c r="J93" s="7"/>
    </row>
    <row r="94" spans="6:10" x14ac:dyDescent="0.45">
      <c r="F94" s="7"/>
      <c r="G94" s="7"/>
      <c r="I94" s="7"/>
      <c r="J94" s="7"/>
    </row>
    <row r="95" spans="6:10" x14ac:dyDescent="0.45">
      <c r="F95" s="7"/>
      <c r="G95" s="7"/>
      <c r="I95" s="7"/>
      <c r="J95" s="7"/>
    </row>
    <row r="96" spans="6:10" x14ac:dyDescent="0.45">
      <c r="F96" s="7"/>
      <c r="G96" s="7"/>
      <c r="I96" s="7"/>
      <c r="J96" s="7"/>
    </row>
    <row r="97" spans="6:10" x14ac:dyDescent="0.45">
      <c r="F97" s="7"/>
      <c r="G97" s="7"/>
      <c r="I97" s="7"/>
      <c r="J97" s="7"/>
    </row>
    <row r="98" spans="6:10" x14ac:dyDescent="0.45">
      <c r="F98" s="7"/>
      <c r="G98" s="7"/>
      <c r="I98" s="7"/>
      <c r="J98" s="7"/>
    </row>
    <row r="99" spans="6:10" x14ac:dyDescent="0.45">
      <c r="F99" s="7"/>
      <c r="G99" s="7"/>
      <c r="I99" s="7"/>
      <c r="J99" s="7"/>
    </row>
    <row r="100" spans="6:10" x14ac:dyDescent="0.45">
      <c r="F100" s="7"/>
      <c r="G100" s="7"/>
      <c r="I100" s="7"/>
      <c r="J100" s="7"/>
    </row>
    <row r="101" spans="6:10" x14ac:dyDescent="0.45">
      <c r="F101" s="7"/>
      <c r="G101" s="7"/>
      <c r="I101" s="7"/>
      <c r="J101" s="7"/>
    </row>
    <row r="102" spans="6:10" x14ac:dyDescent="0.45">
      <c r="F102" s="7"/>
      <c r="G102" s="7"/>
      <c r="I102" s="7"/>
      <c r="J102" s="7"/>
    </row>
    <row r="103" spans="6:10" x14ac:dyDescent="0.45">
      <c r="F103" s="7"/>
      <c r="G103" s="7"/>
      <c r="I103" s="7"/>
      <c r="J103" s="7"/>
    </row>
    <row r="104" spans="6:10" x14ac:dyDescent="0.45">
      <c r="F104" s="7"/>
      <c r="G104" s="7"/>
      <c r="I104" s="7"/>
      <c r="J104" s="7"/>
    </row>
    <row r="105" spans="6:10" x14ac:dyDescent="0.45">
      <c r="F105" s="7"/>
      <c r="G105" s="7"/>
      <c r="I105" s="7"/>
      <c r="J105" s="7"/>
    </row>
    <row r="106" spans="6:10" x14ac:dyDescent="0.45">
      <c r="F106" s="7"/>
      <c r="G106" s="7"/>
      <c r="I106" s="7"/>
      <c r="J106" s="7"/>
    </row>
  </sheetData>
  <pageMargins left="0.75" right="0.75" top="1" bottom="1" header="0.5" footer="0.5"/>
  <pageSetup scale="80" fitToHeight="3" orientation="landscape" r:id="rId1"/>
  <headerFooter alignWithMargins="0">
    <oddHeader>&amp;C&amp;"Times New Roman,Regular"Venture Method Pro-Forma Cap Table
(&amp;A)</oddHeader>
    <oddFooter>&amp;L&amp;"Times New Roman,Regular"Copyright © 2011 Timothy L Faley&amp;R&amp;"Times New Roman,Regular"Page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V2.1_Static_vs_Dynamic</vt:lpstr>
      <vt:lpstr>V2.2_Discounting_Future_Values</vt:lpstr>
      <vt:lpstr>V4.1_Project_NPV Calculations</vt:lpstr>
      <vt:lpstr>V4.2_IRR using Goal Seek</vt:lpstr>
      <vt:lpstr>Project NPV Evaluation Template</vt:lpstr>
      <vt:lpstr>Project Description</vt:lpstr>
      <vt:lpstr>V5.1_Project Financal Model</vt:lpstr>
      <vt:lpstr>V6.1_Tornado_Diagram Input</vt:lpstr>
      <vt:lpstr>Tornado Diagram Template</vt:lpstr>
      <vt:lpstr>V6.2_Tornado_Diagram_Graphic</vt:lpstr>
      <vt:lpstr>V6.3_Success_Conditions</vt:lpstr>
    </vt:vector>
  </TitlesOfParts>
  <Company>Ross School of Business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Faley, Tim</dc:creator>
  <cp:lastModifiedBy>Tim Faley</cp:lastModifiedBy>
  <cp:lastPrinted>2022-04-06T17:00:05Z</cp:lastPrinted>
  <dcterms:created xsi:type="dcterms:W3CDTF">2007-10-29T17:37:12Z</dcterms:created>
  <dcterms:modified xsi:type="dcterms:W3CDTF">2022-05-01T18:33:36Z</dcterms:modified>
</cp:coreProperties>
</file>